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6615" tabRatio="883" firstSheet="11" activeTab="13"/>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6.1" sheetId="13" r:id="rId13"/>
    <sheet name="07.1" sheetId="14" r:id="rId14"/>
    <sheet name="06" sheetId="15" r:id="rId15"/>
    <sheet name="07" sheetId="16" r:id="rId16"/>
  </sheets>
  <externalReferences>
    <externalReference r:id="rId19"/>
    <externalReference r:id="rId20"/>
    <externalReference r:id="rId21"/>
    <externalReference r:id="rId22"/>
    <externalReference r:id="rId23"/>
    <externalReference r:id="rId24"/>
    <externalReference r:id="rId25"/>
  </externalReferences>
  <definedNames>
    <definedName name="_xlfn.COUNTIFS" hidden="1">#NAME?</definedName>
    <definedName name="_xlfn.SUMIFS" hidden="1">#NAME?</definedName>
    <definedName name="Nguyennhan">'[1]Nguyen_nhan'!$B$3:$B$16</definedName>
    <definedName name="_xlnm.Print_Area" localSheetId="14">'06'!$A$1:$U$90</definedName>
    <definedName name="_xlnm.Print_Area" localSheetId="12">'06.1'!$A$1:$S$34</definedName>
    <definedName name="_xlnm.Print_Area" localSheetId="15">'07'!$A$1:$U$90</definedName>
    <definedName name="_xlnm.Print_Area" localSheetId="13">'07.1'!$A$1:$T$33</definedName>
    <definedName name="_xlnm.Print_Area" localSheetId="1">'Mãu BC mien giam 8'!$A$1:$N$36</definedName>
    <definedName name="_xlnm.Print_Titles" localSheetId="14">'06'!$6:$10</definedName>
    <definedName name="_xlnm.Print_Titles" localSheetId="15">'07'!$6:$10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<sst xmlns="http://schemas.openxmlformats.org/spreadsheetml/2006/main" count="1334" uniqueCount="578">
  <si>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</si>
  <si>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</si>
  <si>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</si>
  <si>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</si>
  <si>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</si>
  <si>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</si>
  <si>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</si>
  <si>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</si>
  <si>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</si>
  <si>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</si>
  <si>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</si>
  <si>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</si>
  <si>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</si>
  <si>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</si>
  <si>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</si>
  <si>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</si>
  <si>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</si>
  <si>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</si>
  <si>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</si>
  <si>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</si>
  <si>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</si>
  <si>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</si>
  <si>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</si>
  <si>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</si>
  <si>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</si>
  <si>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</si>
  <si>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</si>
  <si>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</si>
  <si>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</si>
  <si>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</si>
  <si>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</si>
  <si>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</si>
  <si>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</si>
  <si>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</si>
  <si>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</si>
  <si>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</si>
  <si>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</si>
  <si>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</si>
  <si>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</si>
  <si>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</si>
  <si>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</si>
  <si>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</si>
  <si>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</si>
  <si>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</si>
  <si>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</si>
  <si>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</si>
  <si>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</si>
  <si>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</si>
  <si>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</si>
  <si>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</si>
  <si>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</si>
  <si>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</si>
  <si>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</si>
  <si>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</si>
  <si>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</si>
  <si>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</si>
  <si>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</si>
  <si>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</si>
  <si>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</si>
  <si>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</si>
  <si>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</si>
  <si>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</si>
  <si>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</si>
  <si>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</si>
  <si>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</si>
  <si>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</si>
  <si>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</si>
  <si>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</si>
  <si>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</si>
  <si>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</si>
  <si>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</si>
  <si>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</si>
  <si>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</si>
  <si>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</si>
  <si>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</si>
  <si>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</si>
  <si>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</si>
  <si>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</si>
  <si>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</si>
  <si>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</si>
  <si>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</si>
  <si>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</si>
  <si>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</si>
  <si>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</si>
  <si>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</si>
  <si>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</si>
  <si>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</si>
  <si>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</si>
  <si>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</si>
  <si>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</si>
  <si>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</si>
  <si>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</si>
  <si>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</si>
  <si>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</si>
  <si>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</si>
  <si>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</si>
  <si>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</si>
  <si>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</si>
  <si>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</si>
  <si>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</si>
  <si>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</si>
  <si>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</si>
  <si>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</si>
  <si>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</si>
  <si>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1.3</t>
  </si>
  <si>
    <t>Đang thi hành</t>
  </si>
  <si>
    <t>1.4</t>
  </si>
  <si>
    <t>1.5</t>
  </si>
  <si>
    <t>Tạm đình chỉ thi hành án</t>
  </si>
  <si>
    <t>1.6</t>
  </si>
  <si>
    <t>1.7</t>
  </si>
  <si>
    <t>Trường hợp khác</t>
  </si>
  <si>
    <t>Chưa có điều kiện thi hành</t>
  </si>
  <si>
    <t>3.1</t>
  </si>
  <si>
    <t>3.2</t>
  </si>
  <si>
    <t>3.3</t>
  </si>
  <si>
    <t>4.1</t>
  </si>
  <si>
    <t>4.2</t>
  </si>
  <si>
    <t>4.3</t>
  </si>
  <si>
    <t>4.4</t>
  </si>
  <si>
    <t>5.1</t>
  </si>
  <si>
    <t>5.2</t>
  </si>
  <si>
    <t>5.3</t>
  </si>
  <si>
    <t>1.8</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</si>
  <si>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</si>
  <si>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</si>
  <si>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</si>
  <si>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</si>
  <si>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</si>
  <si>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</si>
  <si>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</si>
  <si>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</si>
  <si>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</si>
  <si>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</si>
  <si>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</si>
  <si>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</si>
  <si>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</si>
  <si>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</si>
  <si>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</si>
  <si>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</si>
  <si>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</si>
  <si>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</si>
  <si>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</si>
  <si>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</si>
  <si>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</si>
  <si>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</si>
  <si>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</si>
  <si>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</si>
  <si>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</si>
  <si>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</si>
  <si>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</si>
  <si>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</si>
  <si>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</si>
  <si>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</si>
  <si>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</si>
  <si>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</si>
  <si>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</si>
  <si>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</si>
  <si>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</si>
  <si>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</si>
  <si>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</si>
  <si>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</si>
  <si>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</si>
  <si>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</si>
  <si>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</si>
  <si>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</si>
  <si>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</si>
  <si>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</si>
  <si>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</si>
  <si>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</si>
  <si>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</si>
  <si>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</si>
  <si>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</si>
  <si>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</si>
  <si>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</si>
  <si>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</si>
  <si>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</si>
  <si>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</si>
  <si>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</si>
  <si>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</si>
  <si>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</si>
  <si>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</si>
  <si>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</si>
  <si>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</si>
  <si>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</si>
  <si>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</si>
  <si>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</si>
  <si>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</si>
  <si>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</si>
  <si>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</si>
  <si>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</si>
  <si>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</si>
  <si>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</si>
  <si>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</si>
  <si>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</si>
  <si>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</si>
  <si>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</si>
  <si>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</si>
  <si>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</si>
  <si>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</si>
  <si>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</si>
  <si>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</si>
  <si>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</si>
  <si>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</si>
  <si>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</si>
  <si>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</si>
  <si>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</si>
  <si>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</si>
  <si>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</si>
  <si>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</si>
  <si>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</si>
  <si>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</si>
  <si>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</si>
  <si>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</si>
  <si>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</si>
  <si>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</si>
  <si>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</si>
  <si>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</si>
  <si>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</si>
  <si>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</si>
  <si>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</si>
  <si>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</si>
  <si>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</si>
  <si>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</si>
  <si>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</si>
  <si>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</si>
  <si>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</si>
  <si>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</si>
  <si>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</si>
  <si>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</si>
  <si>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</si>
  <si>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</si>
  <si>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</si>
  <si>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</si>
  <si>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</si>
  <si>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</si>
  <si>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</si>
  <si>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</si>
  <si>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</si>
  <si>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</si>
  <si>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</si>
  <si>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</si>
  <si>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</si>
  <si>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</si>
  <si>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</si>
  <si>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</si>
  <si>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</si>
  <si>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</si>
  <si>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</si>
  <si>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</si>
  <si>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</si>
  <si>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</si>
  <si>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</si>
  <si>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</si>
  <si>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</si>
  <si>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</si>
  <si>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</si>
  <si>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</si>
  <si>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</si>
  <si>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</si>
  <si>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</si>
  <si>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</si>
  <si>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</si>
  <si>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</si>
  <si>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</si>
  <si>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</si>
  <si>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</si>
  <si>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</si>
  <si>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</si>
  <si>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</si>
  <si>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</si>
  <si>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</si>
  <si>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</si>
  <si>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</si>
  <si>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</si>
  <si>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</si>
  <si>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</si>
  <si>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</si>
  <si>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</si>
  <si>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</si>
  <si>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</si>
  <si>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</si>
  <si>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</si>
  <si>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</si>
  <si>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</si>
  <si>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</si>
  <si>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</si>
  <si>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</si>
  <si>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</si>
  <si>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</si>
  <si>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</si>
  <si>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</si>
  <si>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</si>
  <si>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</si>
  <si>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</si>
  <si>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</si>
  <si>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</si>
  <si>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</si>
  <si>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</si>
  <si>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</si>
  <si>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</si>
  <si>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</si>
  <si>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</si>
  <si>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</si>
  <si>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</si>
  <si>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</si>
  <si>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</si>
  <si>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</si>
  <si>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</si>
  <si>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</si>
  <si>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</si>
  <si>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</si>
  <si>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</si>
  <si>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</si>
  <si>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</si>
  <si>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</si>
  <si>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</si>
  <si>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</si>
  <si>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</si>
  <si>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</si>
  <si>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</si>
  <si>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</si>
  <si>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</si>
  <si>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</si>
  <si>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</si>
  <si>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</si>
  <si>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</si>
  <si>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</si>
  <si>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</si>
  <si>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</si>
  <si>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</si>
  <si>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</si>
  <si>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</si>
  <si>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</si>
  <si>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</si>
  <si>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</si>
  <si>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</si>
  <si>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</si>
  <si>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</si>
  <si>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</si>
  <si>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</si>
  <si>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</si>
  <si>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</si>
  <si>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</si>
  <si>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</si>
  <si>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</si>
  <si>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</si>
  <si>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</si>
  <si>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</si>
  <si>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</si>
  <si>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</si>
  <si>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</si>
  <si>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</si>
  <si>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</si>
  <si>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</si>
  <si>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</si>
  <si>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</si>
  <si>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</si>
  <si>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</si>
  <si>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</si>
  <si>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</si>
  <si>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</si>
  <si>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</si>
  <si>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</si>
  <si>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</si>
  <si>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</si>
  <si>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</si>
  <si>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</si>
  <si>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</si>
  <si>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</si>
  <si>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</si>
  <si>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</si>
  <si>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</si>
  <si>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</si>
  <si>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</si>
  <si>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</si>
  <si>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</si>
  <si>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</si>
  <si>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</si>
  <si>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</si>
  <si>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</si>
  <si>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</si>
  <si>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</si>
  <si>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</si>
  <si>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</si>
  <si>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</si>
  <si>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</si>
  <si>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</si>
  <si>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</si>
  <si>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</si>
  <si>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</si>
  <si>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</si>
  <si>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</si>
  <si>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</si>
  <si>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</si>
  <si>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</si>
  <si>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</si>
  <si>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</si>
  <si>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</si>
  <si>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</si>
  <si>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</si>
  <si>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</si>
  <si>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</si>
  <si>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</si>
  <si>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</si>
  <si>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</si>
  <si>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</si>
  <si>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</si>
  <si>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</si>
  <si>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</si>
  <si>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</si>
  <si>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</si>
  <si>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</si>
  <si>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</si>
  <si>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</si>
  <si>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</si>
  <si>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</si>
  <si>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</si>
  <si>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</si>
  <si>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</si>
  <si>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</si>
  <si>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</si>
  <si>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</si>
  <si>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</si>
  <si>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</si>
  <si>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</si>
  <si>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</si>
  <si>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</si>
  <si>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</si>
  <si>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Đơn vị  báo cáo:</t>
  </si>
  <si>
    <t>Đơn vị tính: 1.000 đồng</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</si>
  <si>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</si>
  <si>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</si>
  <si>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CTHADS TRÀ VINH</t>
  </si>
  <si>
    <t>Nhan Quốc Hải</t>
  </si>
  <si>
    <t>Trần Việt Hồng</t>
  </si>
  <si>
    <t>PHÓ CỤC TRƯỞNG</t>
  </si>
  <si>
    <t>H. TRÀ CÚ</t>
  </si>
  <si>
    <t>H. CẦU KÈ</t>
  </si>
  <si>
    <t>H. CÀNG LONG</t>
  </si>
  <si>
    <t>H. TIỂU CẦN</t>
  </si>
  <si>
    <t>H. CẦU NGANG</t>
  </si>
  <si>
    <t>H. DUYÊN HẢI</t>
  </si>
  <si>
    <t>TX. DUYÊN HẢI</t>
  </si>
  <si>
    <t>H. CHÂU THÀNH</t>
  </si>
  <si>
    <t>TP. TRÀ VINH</t>
  </si>
  <si>
    <t>CỤC THADS TỈNH</t>
  </si>
  <si>
    <t>Đơn vị nhận báo cáo:</t>
  </si>
  <si>
    <t>Võ Quang Vinh</t>
  </si>
  <si>
    <t>9.4</t>
  </si>
  <si>
    <t>9.3</t>
  </si>
  <si>
    <t>Phan Văn Vũ</t>
  </si>
  <si>
    <t>9.2</t>
  </si>
  <si>
    <t>Ông Văn Lời</t>
  </si>
  <si>
    <t>9.1</t>
  </si>
  <si>
    <t>Huyện Trà Cú</t>
  </si>
  <si>
    <t>8.5</t>
  </si>
  <si>
    <t>Nguyễn Văn Liệt</t>
  </si>
  <si>
    <t>8.4</t>
  </si>
  <si>
    <t>8.3</t>
  </si>
  <si>
    <t>8.2</t>
  </si>
  <si>
    <t xml:space="preserve"> Lê Văn Chào</t>
  </si>
  <si>
    <t>8.1</t>
  </si>
  <si>
    <t>Huyện Cầu Kè</t>
  </si>
  <si>
    <t>7.5</t>
  </si>
  <si>
    <t>Huỳnh Chung Phương</t>
  </si>
  <si>
    <t>7.4</t>
  </si>
  <si>
    <t>Nguyễn Văn Huệ</t>
  </si>
  <si>
    <t>7.3</t>
  </si>
  <si>
    <t>Trịnh Phước Đào</t>
  </si>
  <si>
    <t>7.2</t>
  </si>
  <si>
    <t>Trần Thị Diệu</t>
  </si>
  <si>
    <t>7.1</t>
  </si>
  <si>
    <t>Huyện Càng Long</t>
  </si>
  <si>
    <t>6.5</t>
  </si>
  <si>
    <t>Dương Bền</t>
  </si>
  <si>
    <t>6.4</t>
  </si>
  <si>
    <t>Thạch Sa Oanh</t>
  </si>
  <si>
    <t>6.3</t>
  </si>
  <si>
    <t>Nguyễn Khắc Thanh Dự</t>
  </si>
  <si>
    <t>6.2</t>
  </si>
  <si>
    <t>6.1</t>
  </si>
  <si>
    <t>Huyện Tiểu Cần</t>
  </si>
  <si>
    <t>Dương Thanh Long</t>
  </si>
  <si>
    <t>5.4</t>
  </si>
  <si>
    <t>Trần Thị Điệp</t>
  </si>
  <si>
    <t>Huyện Cầu Ngang</t>
  </si>
  <si>
    <t>Lào Thị Hưởng</t>
  </si>
  <si>
    <t>Trương Thanh Hưng</t>
  </si>
  <si>
    <t>Huyện Duyên Hải</t>
  </si>
  <si>
    <t>3.4</t>
  </si>
  <si>
    <t>Huỳnh Hoàng Vũ</t>
  </si>
  <si>
    <t>Ngô Văn Sỹ</t>
  </si>
  <si>
    <t>Thị Xã Duyên Hải</t>
  </si>
  <si>
    <t>Thạch Phong</t>
  </si>
  <si>
    <t>2.4</t>
  </si>
  <si>
    <t>Trần Tấn Vinh</t>
  </si>
  <si>
    <t>2.3</t>
  </si>
  <si>
    <t>Trần Văn Tuấn</t>
  </si>
  <si>
    <t>Huyện Châu Thành</t>
  </si>
  <si>
    <t>Hồ Quốc Nhi</t>
  </si>
  <si>
    <t>Lâm Sô Phone</t>
  </si>
  <si>
    <t>Lâm Văn Thừa</t>
  </si>
  <si>
    <t>Đặng Văn Hưởng</t>
  </si>
  <si>
    <t xml:space="preserve"> TP.Trà Vinh</t>
  </si>
  <si>
    <t>Cao Đức Phong</t>
  </si>
  <si>
    <t>Nguyễn Văn Dương</t>
  </si>
  <si>
    <t>Trương K.T.Luân</t>
  </si>
  <si>
    <t>Nguyên Văn Tam</t>
  </si>
  <si>
    <t>Phan Văn Phóng</t>
  </si>
  <si>
    <t>Chung Ngọc Cảnh</t>
  </si>
  <si>
    <t>Nguyễn Minh Khiêm</t>
  </si>
  <si>
    <t>Cục THADS TỈNH</t>
  </si>
  <si>
    <t>Tổng số có điều kiện thi hành</t>
  </si>
  <si>
    <t>Tỷ lệ (xong + đình chỉ)/ Có điều kiện</t>
  </si>
  <si>
    <t xml:space="preserve">                                   Đơn vị tính: Việc</t>
  </si>
  <si>
    <r>
      <t xml:space="preserve">Đơn vị nhận báo cáo: </t>
    </r>
    <r>
      <rPr>
        <b/>
        <sz val="11"/>
        <rFont val="Times New Roman"/>
        <family val="1"/>
      </rPr>
      <t>Tổng cục</t>
    </r>
  </si>
  <si>
    <t xml:space="preserve">Đơn vị  báo cáo: </t>
  </si>
  <si>
    <t>18</t>
  </si>
  <si>
    <t>17</t>
  </si>
  <si>
    <t>16</t>
  </si>
  <si>
    <t>Tỷ lệ: 
( %) (xong  + đình chỉ)/ Có điều kiện * 100%</t>
  </si>
  <si>
    <t>Tổng cục THADS</t>
  </si>
  <si>
    <t>Ngày nhận báo cáo:……/….…/ 2015</t>
  </si>
  <si>
    <t>Cục THADS tỉnh Trà Vinh</t>
  </si>
  <si>
    <t>Biểu số: 06.1/TK-THA</t>
  </si>
  <si>
    <t>Tỷ lệ: 
( %) (xong  + đình chỉ+Giảm thi hành an)/ Có điều kiện * 100%</t>
  </si>
  <si>
    <t xml:space="preserve">   KẾT QUẢ THI HÀNH ÁN DÂN SỰ TÍNH BẰNG TIỀN</t>
  </si>
  <si>
    <t>Biểu số: 07.1/TK-THA</t>
  </si>
  <si>
    <t>Có điều kiện / tổng số phải thi hành</t>
  </si>
  <si>
    <t>Có điều kiện chuyển kỳ sau</t>
  </si>
  <si>
    <t>19</t>
  </si>
  <si>
    <t>21</t>
  </si>
  <si>
    <t>Trần Văn To</t>
  </si>
  <si>
    <t>Đặng  Văn Hưởng</t>
  </si>
  <si>
    <t>Huỳnh Văn Kha</t>
  </si>
  <si>
    <t>Lê Thị Cẩm Thúy</t>
  </si>
  <si>
    <t>6.6</t>
  </si>
  <si>
    <t>Phan Ngọc Siêng</t>
  </si>
  <si>
    <t>5.5</t>
  </si>
  <si>
    <t>Nguyễn Minh Kiệt</t>
  </si>
  <si>
    <t>Trần Minh Đang</t>
  </si>
  <si>
    <t>Nguyễn Quốc Việt</t>
  </si>
  <si>
    <t>2.5</t>
  </si>
  <si>
    <t>Nguyễn Hoàng Nhiên</t>
  </si>
  <si>
    <t>Kim Dong</t>
  </si>
  <si>
    <t xml:space="preserve"> Phùng Hữu Trí</t>
  </si>
  <si>
    <t>Nguyễn Thị Xuân Liễu</t>
  </si>
  <si>
    <t xml:space="preserve"> Hà T Thanh Loan</t>
  </si>
  <si>
    <t>8.6</t>
  </si>
  <si>
    <t>Thạch Thị Sa Gang</t>
  </si>
  <si>
    <t>9.5</t>
  </si>
  <si>
    <t>Thạch Đa Ra</t>
  </si>
  <si>
    <t>2.6</t>
  </si>
  <si>
    <t>Dương Trung Trực</t>
  </si>
  <si>
    <t>Phạm T. Như Thủy</t>
  </si>
  <si>
    <t>Nguyễn Thanh Tùng</t>
  </si>
  <si>
    <t>Trần T Ngọc Hương</t>
  </si>
  <si>
    <t>Phạm Văn Bửu</t>
  </si>
  <si>
    <t>7.6</t>
  </si>
  <si>
    <t>Huỳnh Thanh Hải</t>
  </si>
  <si>
    <t>Lê Thị Cảm Thúy</t>
  </si>
  <si>
    <t>Huuỳnh Long Thắng</t>
  </si>
  <si>
    <t>Huỳnh Long Thắng</t>
  </si>
  <si>
    <t>Nguyễn Thanh Cao</t>
  </si>
  <si>
    <t>Lê Văn Chào</t>
  </si>
  <si>
    <t xml:space="preserve"> Nguyễn Văn Liệt</t>
  </si>
  <si>
    <t xml:space="preserve"> Nguyễn Thị Xuân Liễu</t>
  </si>
  <si>
    <t>Huỳnh Công Thành</t>
  </si>
  <si>
    <t>185</t>
  </si>
  <si>
    <t>Trần Thị Thu Hiền</t>
  </si>
  <si>
    <t>Thạch Chanh Đa Ra</t>
  </si>
  <si>
    <t>0</t>
  </si>
  <si>
    <t>41</t>
  </si>
  <si>
    <t>140</t>
  </si>
  <si>
    <t>64</t>
  </si>
  <si>
    <r>
      <rPr>
        <sz val="12"/>
        <color indexed="10"/>
        <rFont val="Times New Roman"/>
        <family val="1"/>
      </rPr>
      <t>Trà Vinh</t>
    </r>
    <r>
      <rPr>
        <sz val="12"/>
        <rFont val="Times New Roman"/>
        <family val="1"/>
      </rPr>
      <t xml:space="preserve">, ngày </t>
    </r>
    <r>
      <rPr>
        <sz val="12"/>
        <color indexed="10"/>
        <rFont val="Times New Roman"/>
        <family val="1"/>
      </rPr>
      <t>03</t>
    </r>
    <r>
      <rPr>
        <sz val="12"/>
        <rFont val="Times New Roman"/>
        <family val="1"/>
      </rPr>
      <t xml:space="preserve"> tháng 12 năm 2018</t>
    </r>
  </si>
  <si>
    <r>
      <rPr>
        <sz val="12"/>
        <color indexed="10"/>
        <rFont val="Times New Roman"/>
        <family val="1"/>
      </rPr>
      <t>02</t>
    </r>
    <r>
      <rPr>
        <sz val="12"/>
        <rFont val="Times New Roman"/>
        <family val="1"/>
      </rPr>
      <t xml:space="preserve"> tháng / năm 2019</t>
    </r>
  </si>
</sst>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00&quot;%&quot;"/>
    <numFmt numFmtId="211" formatCode="0.&quot;00&quot;%"/>
    <numFmt numFmtId="212" formatCode="00.&quot;00&quot;%"/>
    <numFmt numFmtId="213" formatCode="00.&quot;0&quot;%"/>
    <numFmt numFmtId="214" formatCode="#,##0.0"/>
    <numFmt numFmtId="215" formatCode="#,##0\ _₫"/>
    <numFmt numFmtId="216" formatCode="#,##0;[Red]#,##0"/>
    <numFmt numFmtId="217" formatCode="0.0"/>
    <numFmt numFmtId="218" formatCode="_(* #,##0.0_);_(* \(#,##0.0\);_(* &quot;-&quot;_);_(@_)"/>
  </numFmts>
  <fonts count="160">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sz val="10"/>
      <name val="Arial"/>
      <family val="2"/>
    </font>
    <font>
      <b/>
      <sz val="11"/>
      <name val="Arial"/>
      <family val="2"/>
    </font>
    <font>
      <sz val="14"/>
      <name val="Times New Roman"/>
      <family val="1"/>
    </font>
    <font>
      <sz val="10"/>
      <color indexed="10"/>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i/>
      <sz val="9"/>
      <name val="Times New Roman"/>
      <family val="1"/>
    </font>
    <font>
      <sz val="7"/>
      <name val="Times New Roman"/>
      <family val="1"/>
    </font>
    <font>
      <i/>
      <sz val="8"/>
      <name val="Times New Roman"/>
      <family val="1"/>
    </font>
    <font>
      <b/>
      <sz val="11"/>
      <name val=".VnTime"/>
      <family val="2"/>
    </font>
    <font>
      <sz val="11"/>
      <name val=".VnTime"/>
      <family val="2"/>
    </font>
    <font>
      <sz val="6"/>
      <name val="Times New Roman"/>
      <family val="1"/>
    </font>
    <font>
      <sz val="5"/>
      <name val="Times New Roman"/>
      <family val="1"/>
    </font>
    <font>
      <b/>
      <i/>
      <sz val="5"/>
      <name val="Times New Roman"/>
      <family val="1"/>
    </font>
    <font>
      <i/>
      <sz val="5"/>
      <name val="Times New Roman"/>
      <family val="1"/>
    </font>
    <font>
      <b/>
      <i/>
      <sz val="7"/>
      <name val="Times New Roman"/>
      <family val="1"/>
    </font>
    <font>
      <i/>
      <sz val="7"/>
      <name val="Times New Roman"/>
      <family val="1"/>
    </font>
    <font>
      <b/>
      <sz val="5"/>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8"/>
      <name val="Calibri"/>
      <family val="2"/>
    </font>
    <font>
      <sz val="8"/>
      <color indexed="10"/>
      <name val="Times New Roman"/>
      <family val="1"/>
    </font>
    <font>
      <i/>
      <sz val="9"/>
      <color indexed="10"/>
      <name val="Times New Roman"/>
      <family val="1"/>
    </font>
    <font>
      <sz val="7"/>
      <color indexed="10"/>
      <name val="Times New Roman"/>
      <family val="1"/>
    </font>
    <font>
      <sz val="9"/>
      <color indexed="10"/>
      <name val="Times New Roman"/>
      <family val="1"/>
    </font>
    <font>
      <b/>
      <sz val="6"/>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rgb="FFFF0000"/>
      <name val="Times New Roman"/>
      <family val="1"/>
    </font>
    <font>
      <sz val="8"/>
      <color rgb="FFFF0000"/>
      <name val="Times New Roman"/>
      <family val="1"/>
    </font>
    <font>
      <i/>
      <sz val="9"/>
      <color rgb="FFFF0000"/>
      <name val="Times New Roman"/>
      <family val="1"/>
    </font>
    <font>
      <sz val="7"/>
      <color rgb="FFFF0000"/>
      <name val="Times New Roman"/>
      <family val="1"/>
    </font>
    <font>
      <sz val="10"/>
      <color rgb="FFFF0000"/>
      <name val="Times New Roman"/>
      <family val="1"/>
    </font>
    <font>
      <sz val="9"/>
      <color rgb="FFFF0000"/>
      <name val="Times New Roman"/>
      <family val="1"/>
    </font>
    <font>
      <b/>
      <sz val="8"/>
      <name val="Times New Roman"/>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rgb="FFFFFFFF"/>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style="thin"/>
      <top style="thin"/>
      <bottom style="thin"/>
    </border>
  </borders>
  <cellStyleXfs count="2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112" fillId="2" borderId="0" applyNumberFormat="0" applyBorder="0" applyAlignment="0" applyProtection="0"/>
    <xf numFmtId="0" fontId="1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112" fillId="3" borderId="0" applyNumberFormat="0" applyBorder="0" applyAlignment="0" applyProtection="0"/>
    <xf numFmtId="0" fontId="1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112" fillId="4" borderId="0" applyNumberFormat="0" applyBorder="0" applyAlignment="0" applyProtection="0"/>
    <xf numFmtId="0" fontId="1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112" fillId="5" borderId="0" applyNumberFormat="0" applyBorder="0" applyAlignment="0" applyProtection="0"/>
    <xf numFmtId="0" fontId="1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112" fillId="7" borderId="0" applyNumberFormat="0" applyBorder="0" applyAlignment="0" applyProtection="0"/>
    <xf numFmtId="0" fontId="1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112" fillId="9" borderId="0" applyNumberFormat="0" applyBorder="0" applyAlignment="0" applyProtection="0"/>
    <xf numFmtId="0" fontId="135"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112" fillId="11" borderId="0" applyNumberFormat="0" applyBorder="0" applyAlignment="0" applyProtection="0"/>
    <xf numFmtId="0" fontId="135"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112" fillId="13" borderId="0" applyNumberFormat="0" applyBorder="0" applyAlignment="0" applyProtection="0"/>
    <xf numFmtId="0" fontId="1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112" fillId="14" borderId="0" applyNumberFormat="0" applyBorder="0" applyAlignment="0" applyProtection="0"/>
    <xf numFmtId="0" fontId="135" fillId="1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112" fillId="5" borderId="0" applyNumberFormat="0" applyBorder="0" applyAlignment="0" applyProtection="0"/>
    <xf numFmtId="0" fontId="135" fillId="16"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112" fillId="11" borderId="0" applyNumberFormat="0" applyBorder="0" applyAlignment="0" applyProtection="0"/>
    <xf numFmtId="0" fontId="1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112" fillId="18" borderId="0" applyNumberFormat="0" applyBorder="0" applyAlignment="0" applyProtection="0"/>
    <xf numFmtId="0" fontId="136"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113" fillId="20" borderId="0" applyNumberFormat="0" applyBorder="0" applyAlignment="0" applyProtection="0"/>
    <xf numFmtId="0" fontId="136" fillId="21"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13" fillId="13" borderId="0" applyNumberFormat="0" applyBorder="0" applyAlignment="0" applyProtection="0"/>
    <xf numFmtId="0" fontId="1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13" fillId="14" borderId="0" applyNumberFormat="0" applyBorder="0" applyAlignment="0" applyProtection="0"/>
    <xf numFmtId="0" fontId="1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13" fillId="22" borderId="0" applyNumberFormat="0" applyBorder="0" applyAlignment="0" applyProtection="0"/>
    <xf numFmtId="0" fontId="136"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13" fillId="24" borderId="0" applyNumberFormat="0" applyBorder="0" applyAlignment="0" applyProtection="0"/>
    <xf numFmtId="0" fontId="1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113" fillId="25" borderId="0" applyNumberFormat="0" applyBorder="0" applyAlignment="0" applyProtection="0"/>
    <xf numFmtId="0" fontId="136" fillId="26"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13" fillId="27" borderId="0" applyNumberFormat="0" applyBorder="0" applyAlignment="0" applyProtection="0"/>
    <xf numFmtId="0" fontId="136" fillId="28"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113" fillId="29" borderId="0" applyNumberFormat="0" applyBorder="0" applyAlignment="0" applyProtection="0"/>
    <xf numFmtId="0" fontId="136" fillId="30"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13" fillId="31" borderId="0" applyNumberFormat="0" applyBorder="0" applyAlignment="0" applyProtection="0"/>
    <xf numFmtId="0" fontId="136" fillId="3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13" fillId="22" borderId="0" applyNumberFormat="0" applyBorder="0" applyAlignment="0" applyProtection="0"/>
    <xf numFmtId="0" fontId="136" fillId="3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13" fillId="24" borderId="0" applyNumberFormat="0" applyBorder="0" applyAlignment="0" applyProtection="0"/>
    <xf numFmtId="0" fontId="136" fillId="34"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113" fillId="35" borderId="0" applyNumberFormat="0" applyBorder="0" applyAlignment="0" applyProtection="0"/>
    <xf numFmtId="0" fontId="137" fillId="36"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114" fillId="3" borderId="0" applyNumberFormat="0" applyBorder="0" applyAlignment="0" applyProtection="0"/>
    <xf numFmtId="0" fontId="138" fillId="37" borderId="1" applyNumberFormat="0" applyAlignment="0" applyProtection="0"/>
    <xf numFmtId="0" fontId="38" fillId="38" borderId="2" applyNumberFormat="0" applyAlignment="0" applyProtection="0"/>
    <xf numFmtId="0" fontId="38" fillId="38" borderId="2" applyNumberFormat="0" applyAlignment="0" applyProtection="0"/>
    <xf numFmtId="0" fontId="115" fillId="38" borderId="2" applyNumberFormat="0" applyAlignment="0" applyProtection="0"/>
    <xf numFmtId="0" fontId="139" fillId="39" borderId="3" applyNumberFormat="0" applyAlignment="0" applyProtection="0"/>
    <xf numFmtId="0" fontId="39" fillId="40" borderId="4" applyNumberFormat="0" applyAlignment="0" applyProtection="0"/>
    <xf numFmtId="0" fontId="39" fillId="40" borderId="4" applyNumberFormat="0" applyAlignment="0" applyProtection="0"/>
    <xf numFmtId="0" fontId="116"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14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17" fillId="0" borderId="0" applyNumberFormat="0" applyFill="0" applyBorder="0" applyAlignment="0" applyProtection="0"/>
    <xf numFmtId="0" fontId="11" fillId="0" borderId="0" applyNumberFormat="0" applyFill="0" applyBorder="0" applyAlignment="0" applyProtection="0"/>
    <xf numFmtId="0" fontId="142" fillId="41"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118" fillId="4" borderId="0" applyNumberFormat="0" applyBorder="0" applyAlignment="0" applyProtection="0"/>
    <xf numFmtId="0" fontId="143" fillId="0" borderId="5"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119" fillId="0" borderId="6" applyNumberFormat="0" applyFill="0" applyAlignment="0" applyProtection="0"/>
    <xf numFmtId="0" fontId="144" fillId="0" borderId="7"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120" fillId="0" borderId="8" applyNumberFormat="0" applyFill="0" applyAlignment="0" applyProtection="0"/>
    <xf numFmtId="0" fontId="145" fillId="0" borderId="9"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121" fillId="0" borderId="10" applyNumberFormat="0" applyFill="0" applyAlignment="0" applyProtection="0"/>
    <xf numFmtId="0" fontId="14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21" fillId="0" borderId="0" applyNumberFormat="0" applyFill="0" applyBorder="0" applyAlignment="0" applyProtection="0"/>
    <xf numFmtId="0" fontId="10" fillId="0" borderId="0" applyNumberFormat="0" applyFill="0" applyBorder="0" applyAlignment="0" applyProtection="0"/>
    <xf numFmtId="0" fontId="146" fillId="42" borderId="1" applyNumberFormat="0" applyAlignment="0" applyProtection="0"/>
    <xf numFmtId="0" fontId="45" fillId="9" borderId="2" applyNumberFormat="0" applyAlignment="0" applyProtection="0"/>
    <xf numFmtId="0" fontId="45" fillId="9" borderId="2" applyNumberFormat="0" applyAlignment="0" applyProtection="0"/>
    <xf numFmtId="0" fontId="122" fillId="9" borderId="2" applyNumberFormat="0" applyAlignment="0" applyProtection="0"/>
    <xf numFmtId="0" fontId="147" fillId="0" borderId="11"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123" fillId="0" borderId="12" applyNumberFormat="0" applyFill="0" applyAlignment="0" applyProtection="0"/>
    <xf numFmtId="0" fontId="148" fillId="43"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124" fillId="44" borderId="0" applyNumberFormat="0" applyBorder="0" applyAlignment="0" applyProtection="0"/>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14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45" borderId="13" applyNumberFormat="0" applyFont="0" applyAlignment="0" applyProtection="0"/>
    <xf numFmtId="0" fontId="35" fillId="46" borderId="14" applyNumberFormat="0" applyFont="0" applyAlignment="0" applyProtection="0"/>
    <xf numFmtId="0" fontId="35" fillId="46" borderId="14" applyNumberFormat="0" applyFont="0" applyAlignment="0" applyProtection="0"/>
    <xf numFmtId="0" fontId="0" fillId="46" borderId="14" applyNumberFormat="0" applyFont="0" applyAlignment="0" applyProtection="0"/>
    <xf numFmtId="0" fontId="149" fillId="37" borderId="15" applyNumberFormat="0" applyAlignment="0" applyProtection="0"/>
    <xf numFmtId="0" fontId="48" fillId="38" borderId="16" applyNumberFormat="0" applyAlignment="0" applyProtection="0"/>
    <xf numFmtId="0" fontId="48" fillId="38" borderId="16" applyNumberFormat="0" applyAlignment="0" applyProtection="0"/>
    <xf numFmtId="0" fontId="125" fillId="38" borderId="16"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140" fillId="0" borderId="0" applyFont="0" applyFill="0" applyBorder="0" applyAlignment="0" applyProtection="0"/>
    <xf numFmtId="0" fontId="150"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26" fillId="0" borderId="0" applyNumberFormat="0" applyFill="0" applyBorder="0" applyAlignment="0" applyProtection="0"/>
    <xf numFmtId="0" fontId="151" fillId="0" borderId="17"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127" fillId="0" borderId="18" applyNumberFormat="0" applyFill="0" applyAlignment="0" applyProtection="0"/>
    <xf numFmtId="0" fontId="152"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28" fillId="0" borderId="0" applyNumberFormat="0" applyFill="0" applyBorder="0" applyAlignment="0" applyProtection="0"/>
  </cellStyleXfs>
  <cellXfs count="985">
    <xf numFmtId="0" fontId="0" fillId="0" borderId="0" xfId="0" applyAlignment="1">
      <alignment/>
    </xf>
    <xf numFmtId="49" fontId="0" fillId="0" borderId="0" xfId="0" applyNumberFormat="1" applyFill="1" applyAlignment="1">
      <alignment/>
    </xf>
    <xf numFmtId="49" fontId="9" fillId="0" borderId="0" xfId="123" applyNumberFormat="1" applyFont="1" applyBorder="1" applyAlignment="1">
      <alignment vertical="center"/>
    </xf>
    <xf numFmtId="49" fontId="9" fillId="0" borderId="19" xfId="123" applyNumberFormat="1" applyFont="1" applyBorder="1" applyAlignment="1">
      <alignment vertical="center"/>
    </xf>
    <xf numFmtId="49" fontId="5" fillId="0" borderId="20" xfId="0" applyNumberFormat="1" applyFont="1" applyFill="1" applyBorder="1" applyAlignment="1">
      <alignment horizontal="left"/>
    </xf>
    <xf numFmtId="49" fontId="7"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5" fillId="0" borderId="22" xfId="0" applyNumberFormat="1" applyFont="1" applyFill="1" applyBorder="1" applyAlignment="1">
      <alignment/>
    </xf>
    <xf numFmtId="49" fontId="5"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6" fillId="0" borderId="20" xfId="0" applyNumberFormat="1" applyFont="1" applyFill="1" applyBorder="1" applyAlignment="1">
      <alignment horizontal="left"/>
    </xf>
    <xf numFmtId="49" fontId="16" fillId="0" borderId="20" xfId="0" applyNumberFormat="1" applyFont="1" applyFill="1" applyBorder="1" applyAlignment="1">
      <alignment horizontal="center" vertical="center" wrapText="1"/>
    </xf>
    <xf numFmtId="49" fontId="6" fillId="0" borderId="23" xfId="0" applyNumberFormat="1" applyFont="1" applyFill="1" applyBorder="1" applyAlignment="1">
      <alignment horizontal="center"/>
    </xf>
    <xf numFmtId="49" fontId="12" fillId="0" borderId="20" xfId="0" applyNumberFormat="1" applyFont="1" applyFill="1" applyBorder="1" applyAlignment="1">
      <alignment horizontal="left"/>
    </xf>
    <xf numFmtId="49" fontId="5" fillId="0" borderId="20" xfId="0" applyNumberFormat="1" applyFont="1" applyFill="1" applyBorder="1" applyAlignment="1">
      <alignment horizontal="center"/>
    </xf>
    <xf numFmtId="49" fontId="7"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20"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4" fillId="47" borderId="20" xfId="179" applyNumberFormat="1" applyFont="1" applyFill="1" applyBorder="1" applyAlignment="1" applyProtection="1">
      <alignment horizontal="center" vertical="center"/>
      <protection/>
    </xf>
    <xf numFmtId="49" fontId="0" fillId="47" borderId="0" xfId="181" applyNumberFormat="1" applyFont="1" applyFill="1" applyBorder="1" applyAlignment="1">
      <alignment horizontal="left"/>
      <protection/>
    </xf>
    <xf numFmtId="49" fontId="0" fillId="0" borderId="0" xfId="181" applyNumberFormat="1" applyFont="1">
      <alignment/>
      <protection/>
    </xf>
    <xf numFmtId="49" fontId="0" fillId="0" borderId="0" xfId="181" applyNumberFormat="1">
      <alignment/>
      <protection/>
    </xf>
    <xf numFmtId="49" fontId="0" fillId="0" borderId="0" xfId="181" applyNumberFormat="1" applyFont="1" applyAlignment="1">
      <alignment horizontal="left"/>
      <protection/>
    </xf>
    <xf numFmtId="49" fontId="0" fillId="0" borderId="0" xfId="181" applyNumberFormat="1" applyFont="1" applyBorder="1" applyAlignment="1">
      <alignment wrapText="1"/>
      <protection/>
    </xf>
    <xf numFmtId="49" fontId="15" fillId="0" borderId="0" xfId="181" applyNumberFormat="1" applyFont="1" applyAlignment="1">
      <alignment/>
      <protection/>
    </xf>
    <xf numFmtId="49" fontId="0" fillId="0" borderId="0" xfId="181" applyNumberFormat="1" applyFont="1" applyBorder="1" applyAlignment="1">
      <alignment horizontal="left" wrapText="1"/>
      <protection/>
    </xf>
    <xf numFmtId="49" fontId="18" fillId="0" borderId="0" xfId="181" applyNumberFormat="1" applyFont="1" applyAlignment="1">
      <alignment horizontal="left"/>
      <protection/>
    </xf>
    <xf numFmtId="49" fontId="0" fillId="0" borderId="0" xfId="181" applyNumberFormat="1" applyFont="1" applyFill="1" applyAlignment="1">
      <alignment/>
      <protection/>
    </xf>
    <xf numFmtId="49" fontId="0" fillId="0" borderId="0" xfId="181" applyNumberFormat="1" applyFont="1" applyFill="1" applyAlignment="1">
      <alignment horizontal="center"/>
      <protection/>
    </xf>
    <xf numFmtId="49" fontId="0" fillId="0" borderId="0" xfId="181" applyNumberFormat="1" applyFont="1" applyAlignment="1">
      <alignment horizontal="center"/>
      <protection/>
    </xf>
    <xf numFmtId="49" fontId="0" fillId="0" borderId="0" xfId="181" applyNumberFormat="1" applyFont="1" applyFill="1">
      <alignment/>
      <protection/>
    </xf>
    <xf numFmtId="49" fontId="13" fillId="47" borderId="22" xfId="181" applyNumberFormat="1" applyFont="1" applyFill="1" applyBorder="1" applyAlignment="1">
      <alignment/>
      <protection/>
    </xf>
    <xf numFmtId="49" fontId="7" fillId="0" borderId="20" xfId="181" applyNumberFormat="1" applyFont="1" applyFill="1" applyBorder="1" applyAlignment="1">
      <alignment horizontal="center" vertical="center" wrapText="1"/>
      <protection/>
    </xf>
    <xf numFmtId="49" fontId="52" fillId="48" borderId="20" xfId="181" applyNumberFormat="1" applyFont="1" applyFill="1" applyBorder="1" applyAlignment="1">
      <alignment horizontal="center"/>
      <protection/>
    </xf>
    <xf numFmtId="49" fontId="7" fillId="0" borderId="21" xfId="181" applyNumberFormat="1" applyFont="1" applyFill="1" applyBorder="1" applyAlignment="1">
      <alignment horizontal="center" vertical="center" wrapText="1"/>
      <protection/>
    </xf>
    <xf numFmtId="49" fontId="7" fillId="0" borderId="20" xfId="181" applyNumberFormat="1" applyFont="1" applyBorder="1" applyAlignment="1">
      <alignment horizontal="center" vertical="center" wrapText="1"/>
      <protection/>
    </xf>
    <xf numFmtId="49" fontId="53" fillId="0" borderId="20" xfId="181" applyNumberFormat="1" applyFont="1" applyFill="1" applyBorder="1" applyAlignment="1">
      <alignment horizontal="center" vertical="center" wrapText="1"/>
      <protection/>
    </xf>
    <xf numFmtId="49" fontId="18" fillId="0" borderId="20" xfId="181" applyNumberFormat="1" applyFont="1" applyBorder="1" applyAlignment="1">
      <alignment horizontal="center" vertical="center"/>
      <protection/>
    </xf>
    <xf numFmtId="3" fontId="0" fillId="0" borderId="20" xfId="181" applyNumberFormat="1" applyFont="1" applyBorder="1" applyAlignment="1">
      <alignment horizontal="center" vertical="center"/>
      <protection/>
    </xf>
    <xf numFmtId="3" fontId="0" fillId="0" borderId="20" xfId="181" applyNumberFormat="1" applyFont="1" applyBorder="1" applyAlignment="1">
      <alignment vertical="center"/>
      <protection/>
    </xf>
    <xf numFmtId="49" fontId="0" fillId="0" borderId="0" xfId="181" applyNumberFormat="1" applyAlignment="1">
      <alignment vertical="center"/>
      <protection/>
    </xf>
    <xf numFmtId="3" fontId="51" fillId="3" borderId="20" xfId="181" applyNumberFormat="1" applyFont="1" applyFill="1" applyBorder="1" applyAlignment="1">
      <alignment vertical="center"/>
      <protection/>
    </xf>
    <xf numFmtId="3" fontId="56" fillId="3" borderId="20" xfId="181" applyNumberFormat="1" applyFont="1" applyFill="1" applyBorder="1" applyAlignment="1">
      <alignment vertical="center"/>
      <protection/>
    </xf>
    <xf numFmtId="49" fontId="57" fillId="0" borderId="20" xfId="181" applyNumberFormat="1" applyFont="1" applyBorder="1" applyAlignment="1">
      <alignment horizontal="center" vertical="center"/>
      <protection/>
    </xf>
    <xf numFmtId="3" fontId="25" fillId="44" borderId="20" xfId="181" applyNumberFormat="1" applyFont="1" applyFill="1" applyBorder="1" applyAlignment="1">
      <alignment vertical="center"/>
      <protection/>
    </xf>
    <xf numFmtId="3" fontId="3" fillId="48" borderId="20" xfId="181" applyNumberFormat="1" applyFont="1" applyFill="1" applyBorder="1" applyAlignment="1">
      <alignment horizontal="center" vertical="center"/>
      <protection/>
    </xf>
    <xf numFmtId="3" fontId="3" fillId="48" borderId="20" xfId="181" applyNumberFormat="1" applyFont="1" applyFill="1" applyBorder="1" applyAlignment="1">
      <alignment vertical="center"/>
      <protection/>
    </xf>
    <xf numFmtId="49" fontId="7" fillId="44" borderId="20" xfId="181" applyNumberFormat="1" applyFont="1" applyFill="1" applyBorder="1" applyAlignment="1">
      <alignment horizontal="center" vertical="center"/>
      <protection/>
    </xf>
    <xf numFmtId="49" fontId="7" fillId="44" borderId="20" xfId="181" applyNumberFormat="1" applyFont="1" applyFill="1" applyBorder="1" applyAlignment="1">
      <alignment horizontal="left" vertical="center"/>
      <protection/>
    </xf>
    <xf numFmtId="3" fontId="28" fillId="48" borderId="20" xfId="181" applyNumberFormat="1" applyFont="1" applyFill="1" applyBorder="1" applyAlignment="1">
      <alignment vertical="center"/>
      <protection/>
    </xf>
    <xf numFmtId="3" fontId="28" fillId="0" borderId="20" xfId="181" applyNumberFormat="1" applyFont="1" applyFill="1" applyBorder="1" applyAlignment="1">
      <alignment vertical="center"/>
      <protection/>
    </xf>
    <xf numFmtId="9" fontId="0" fillId="0" borderId="0" xfId="192" applyFont="1" applyAlignment="1">
      <alignment vertical="center"/>
    </xf>
    <xf numFmtId="49" fontId="7" fillId="44" borderId="23" xfId="181" applyNumberFormat="1" applyFont="1" applyFill="1" applyBorder="1" applyAlignment="1">
      <alignment horizontal="center" vertical="center"/>
      <protection/>
    </xf>
    <xf numFmtId="3" fontId="25" fillId="44" borderId="20" xfId="181" applyNumberFormat="1" applyFont="1" applyFill="1" applyBorder="1" applyAlignment="1">
      <alignment vertical="center"/>
      <protection/>
    </xf>
    <xf numFmtId="49" fontId="4" fillId="0" borderId="20" xfId="181" applyNumberFormat="1" applyFont="1" applyBorder="1" applyAlignment="1">
      <alignment horizontal="center" vertical="center"/>
      <protection/>
    </xf>
    <xf numFmtId="49" fontId="4" fillId="47" borderId="20" xfId="181" applyNumberFormat="1" applyFont="1" applyFill="1" applyBorder="1" applyAlignment="1">
      <alignment horizontal="left" vertical="center"/>
      <protection/>
    </xf>
    <xf numFmtId="49" fontId="5" fillId="47" borderId="20" xfId="181" applyNumberFormat="1" applyFont="1" applyFill="1" applyBorder="1" applyAlignment="1">
      <alignment horizontal="left" vertical="center"/>
      <protection/>
    </xf>
    <xf numFmtId="3" fontId="28" fillId="0" borderId="20" xfId="182" applyNumberFormat="1" applyFont="1" applyFill="1" applyBorder="1" applyAlignment="1">
      <alignment vertical="center"/>
      <protection/>
    </xf>
    <xf numFmtId="49" fontId="20" fillId="0" borderId="0" xfId="181" applyNumberFormat="1" applyFont="1" applyAlignment="1">
      <alignment vertical="center"/>
      <protection/>
    </xf>
    <xf numFmtId="49" fontId="4" fillId="47" borderId="20" xfId="181" applyNumberFormat="1" applyFont="1" applyFill="1" applyBorder="1" applyAlignment="1">
      <alignment horizontal="left" vertical="center"/>
      <protection/>
    </xf>
    <xf numFmtId="3" fontId="28" fillId="0" borderId="20" xfId="182" applyNumberFormat="1" applyFont="1" applyFill="1" applyBorder="1" applyAlignment="1">
      <alignment horizontal="center" vertical="center"/>
      <protection/>
    </xf>
    <xf numFmtId="49" fontId="0" fillId="0" borderId="0" xfId="181" applyNumberFormat="1" applyFill="1">
      <alignment/>
      <protection/>
    </xf>
    <xf numFmtId="49" fontId="20" fillId="0" borderId="0" xfId="181" applyNumberFormat="1" applyFont="1">
      <alignment/>
      <protection/>
    </xf>
    <xf numFmtId="49" fontId="28" fillId="0" borderId="0" xfId="181" applyNumberFormat="1" applyFont="1" applyFill="1" applyBorder="1" applyAlignment="1">
      <alignment horizontal="center" wrapText="1"/>
      <protection/>
    </xf>
    <xf numFmtId="49" fontId="58" fillId="0" borderId="0" xfId="181" applyNumberFormat="1" applyFont="1" applyBorder="1">
      <alignment/>
      <protection/>
    </xf>
    <xf numFmtId="49" fontId="59" fillId="0" borderId="0" xfId="181" applyNumberFormat="1" applyFont="1">
      <alignment/>
      <protection/>
    </xf>
    <xf numFmtId="49" fontId="1" fillId="0" borderId="0" xfId="181" applyNumberFormat="1" applyFont="1">
      <alignment/>
      <protection/>
    </xf>
    <xf numFmtId="9" fontId="1" fillId="0" borderId="0" xfId="192" applyFont="1" applyAlignment="1">
      <alignment/>
    </xf>
    <xf numFmtId="49" fontId="60" fillId="0" borderId="0" xfId="181" applyNumberFormat="1" applyFont="1" applyBorder="1">
      <alignment/>
      <protection/>
    </xf>
    <xf numFmtId="49" fontId="25" fillId="0" borderId="0" xfId="181" applyNumberFormat="1" applyFont="1" applyBorder="1" applyAlignment="1">
      <alignment horizontal="center" wrapText="1"/>
      <protection/>
    </xf>
    <xf numFmtId="49" fontId="25" fillId="0" borderId="0" xfId="181" applyNumberFormat="1" applyFont="1" applyFill="1" applyBorder="1" applyAlignment="1">
      <alignment horizontal="center" wrapText="1"/>
      <protection/>
    </xf>
    <xf numFmtId="49" fontId="61" fillId="0" borderId="0" xfId="181" applyNumberFormat="1" applyFont="1" applyBorder="1">
      <alignment/>
      <protection/>
    </xf>
    <xf numFmtId="49" fontId="62" fillId="0" borderId="0" xfId="181" applyNumberFormat="1" applyFont="1" applyBorder="1" applyAlignment="1">
      <alignment wrapText="1"/>
      <protection/>
    </xf>
    <xf numFmtId="49" fontId="2" fillId="0" borderId="0" xfId="181" applyNumberFormat="1" applyFont="1" applyBorder="1">
      <alignment/>
      <protection/>
    </xf>
    <xf numFmtId="49" fontId="39" fillId="0" borderId="0" xfId="181" applyNumberFormat="1" applyFont="1" applyBorder="1" applyAlignment="1">
      <alignment horizontal="center" wrapText="1"/>
      <protection/>
    </xf>
    <xf numFmtId="49" fontId="39" fillId="0" borderId="0" xfId="181" applyNumberFormat="1" applyFont="1" applyFill="1" applyBorder="1" applyAlignment="1">
      <alignment horizontal="center" wrapText="1"/>
      <protection/>
    </xf>
    <xf numFmtId="49" fontId="63" fillId="0" borderId="0" xfId="181" applyNumberFormat="1" applyFont="1" applyBorder="1">
      <alignment/>
      <protection/>
    </xf>
    <xf numFmtId="49" fontId="28" fillId="0" borderId="0" xfId="181" applyNumberFormat="1" applyFont="1">
      <alignment/>
      <protection/>
    </xf>
    <xf numFmtId="49" fontId="28" fillId="0" borderId="0" xfId="181" applyNumberFormat="1" applyFont="1" applyFill="1">
      <alignment/>
      <protection/>
    </xf>
    <xf numFmtId="49" fontId="28" fillId="47" borderId="0" xfId="181" applyNumberFormat="1" applyFont="1" applyFill="1">
      <alignment/>
      <protection/>
    </xf>
    <xf numFmtId="0" fontId="25" fillId="0" borderId="0" xfId="181" applyFont="1" applyAlignment="1">
      <alignment horizontal="center"/>
      <protection/>
    </xf>
    <xf numFmtId="49" fontId="25" fillId="47" borderId="0" xfId="181" applyNumberFormat="1" applyFont="1" applyFill="1" applyAlignment="1">
      <alignment horizontal="center"/>
      <protection/>
    </xf>
    <xf numFmtId="0" fontId="65" fillId="0" borderId="0" xfId="181" applyFont="1" applyAlignment="1">
      <alignment/>
      <protection/>
    </xf>
    <xf numFmtId="0" fontId="3" fillId="0" borderId="0" xfId="181" applyFont="1" applyAlignment="1">
      <alignment/>
      <protection/>
    </xf>
    <xf numFmtId="49" fontId="30" fillId="0" borderId="0" xfId="181" applyNumberFormat="1" applyFont="1">
      <alignment/>
      <protection/>
    </xf>
    <xf numFmtId="3" fontId="0" fillId="0" borderId="0" xfId="181" applyNumberFormat="1" applyFont="1" applyFill="1">
      <alignment/>
      <protection/>
    </xf>
    <xf numFmtId="49" fontId="3" fillId="0" borderId="0" xfId="181" applyNumberFormat="1" applyFont="1" applyFill="1" applyAlignment="1">
      <alignment wrapText="1"/>
      <protection/>
    </xf>
    <xf numFmtId="49" fontId="0" fillId="0" borderId="0" xfId="181" applyNumberFormat="1" applyFont="1" applyFill="1" applyBorder="1" applyAlignment="1">
      <alignment/>
      <protection/>
    </xf>
    <xf numFmtId="49" fontId="0" fillId="0" borderId="0" xfId="181" applyNumberFormat="1" applyFont="1" applyFill="1" applyBorder="1">
      <alignment/>
      <protection/>
    </xf>
    <xf numFmtId="49" fontId="19" fillId="0" borderId="22" xfId="181" applyNumberFormat="1" applyFont="1" applyFill="1" applyBorder="1" applyAlignment="1">
      <alignment/>
      <protection/>
    </xf>
    <xf numFmtId="49" fontId="5" fillId="0" borderId="22" xfId="181" applyNumberFormat="1" applyFont="1" applyFill="1" applyBorder="1" applyAlignment="1">
      <alignment horizontal="center"/>
      <protection/>
    </xf>
    <xf numFmtId="49" fontId="0" fillId="0" borderId="0" xfId="181" applyNumberFormat="1" applyFill="1" applyBorder="1">
      <alignment/>
      <protection/>
    </xf>
    <xf numFmtId="49" fontId="6" fillId="0" borderId="20" xfId="181" applyNumberFormat="1" applyFont="1" applyFill="1" applyBorder="1" applyAlignment="1">
      <alignment horizontal="center" vertical="center" wrapText="1"/>
      <protection/>
    </xf>
    <xf numFmtId="49" fontId="19" fillId="0" borderId="20" xfId="181" applyNumberFormat="1" applyFont="1" applyFill="1" applyBorder="1" applyAlignment="1">
      <alignment horizontal="center" vertical="center" wrapText="1"/>
      <protection/>
    </xf>
    <xf numFmtId="3" fontId="29" fillId="3" borderId="20" xfId="181" applyNumberFormat="1" applyFont="1" applyFill="1" applyBorder="1" applyAlignment="1">
      <alignment horizontal="center" vertical="center" wrapText="1"/>
      <protection/>
    </xf>
    <xf numFmtId="3" fontId="68" fillId="3" borderId="20" xfId="181" applyNumberFormat="1" applyFont="1" applyFill="1" applyBorder="1" applyAlignment="1">
      <alignment horizontal="center" vertical="center" wrapText="1"/>
      <protection/>
    </xf>
    <xf numFmtId="3" fontId="6" fillId="44" borderId="20" xfId="181" applyNumberFormat="1" applyFont="1" applyFill="1" applyBorder="1" applyAlignment="1">
      <alignment horizontal="center" vertical="center" wrapText="1"/>
      <protection/>
    </xf>
    <xf numFmtId="49" fontId="7" fillId="0" borderId="20" xfId="181" applyNumberFormat="1" applyFont="1" applyFill="1" applyBorder="1" applyAlignment="1">
      <alignment horizontal="center"/>
      <protection/>
    </xf>
    <xf numFmtId="49" fontId="7" fillId="0" borderId="20" xfId="181" applyNumberFormat="1" applyFont="1" applyFill="1" applyBorder="1" applyAlignment="1">
      <alignment horizontal="left"/>
      <protection/>
    </xf>
    <xf numFmtId="3" fontId="5" fillId="44" borderId="20" xfId="181" applyNumberFormat="1" applyFont="1" applyFill="1" applyBorder="1" applyAlignment="1">
      <alignment horizontal="center" vertical="center" wrapText="1"/>
      <protection/>
    </xf>
    <xf numFmtId="3" fontId="5" fillId="0" borderId="20" xfId="181" applyNumberFormat="1" applyFont="1" applyFill="1" applyBorder="1" applyAlignment="1">
      <alignment horizontal="center" vertical="center" wrapText="1"/>
      <protection/>
    </xf>
    <xf numFmtId="9" fontId="0" fillId="0" borderId="0" xfId="192" applyFont="1" applyFill="1" applyAlignment="1">
      <alignment/>
    </xf>
    <xf numFmtId="49" fontId="7" fillId="44" borderId="23" xfId="181" applyNumberFormat="1" applyFont="1" applyFill="1" applyBorder="1" applyAlignment="1">
      <alignment horizontal="center"/>
      <protection/>
    </xf>
    <xf numFmtId="49" fontId="7" fillId="44" borderId="20" xfId="181" applyNumberFormat="1" applyFont="1" applyFill="1" applyBorder="1" applyAlignment="1">
      <alignment horizontal="left"/>
      <protection/>
    </xf>
    <xf numFmtId="49" fontId="4" fillId="0" borderId="23" xfId="181" applyNumberFormat="1" applyFont="1" applyFill="1" applyBorder="1" applyAlignment="1">
      <alignment horizontal="center"/>
      <protection/>
    </xf>
    <xf numFmtId="49" fontId="4" fillId="47" borderId="20" xfId="181" applyNumberFormat="1" applyFont="1" applyFill="1" applyBorder="1" applyAlignment="1">
      <alignment horizontal="left"/>
      <protection/>
    </xf>
    <xf numFmtId="3" fontId="5" fillId="47" borderId="20" xfId="181" applyNumberFormat="1" applyFont="1" applyFill="1" applyBorder="1" applyAlignment="1">
      <alignment horizontal="center" vertical="center" wrapText="1"/>
      <protection/>
    </xf>
    <xf numFmtId="49" fontId="5" fillId="47" borderId="20" xfId="181" applyNumberFormat="1" applyFont="1" applyFill="1" applyBorder="1" applyAlignment="1">
      <alignment horizontal="left"/>
      <protection/>
    </xf>
    <xf numFmtId="49" fontId="6" fillId="0" borderId="19" xfId="181" applyNumberFormat="1" applyFont="1" applyFill="1" applyBorder="1" applyAlignment="1">
      <alignment horizontal="center"/>
      <protection/>
    </xf>
    <xf numFmtId="49" fontId="6" fillId="0" borderId="19" xfId="181" applyNumberFormat="1" applyFont="1" applyFill="1" applyBorder="1" applyAlignment="1">
      <alignment horizontal="left"/>
      <protection/>
    </xf>
    <xf numFmtId="3" fontId="5" fillId="0" borderId="19" xfId="181" applyNumberFormat="1" applyFont="1" applyFill="1" applyBorder="1" applyAlignment="1">
      <alignment horizontal="center" vertical="center" wrapText="1"/>
      <protection/>
    </xf>
    <xf numFmtId="49" fontId="15" fillId="0" borderId="0" xfId="181" applyNumberFormat="1" applyFont="1" applyFill="1" applyBorder="1" applyAlignment="1">
      <alignment vertical="center" wrapText="1"/>
      <protection/>
    </xf>
    <xf numFmtId="49" fontId="69" fillId="0" borderId="0" xfId="181" applyNumberFormat="1" applyFont="1" applyFill="1">
      <alignment/>
      <protection/>
    </xf>
    <xf numFmtId="49" fontId="4" fillId="0" borderId="0" xfId="181" applyNumberFormat="1" applyFont="1" applyFill="1">
      <alignment/>
      <protection/>
    </xf>
    <xf numFmtId="49" fontId="0" fillId="47" borderId="0" xfId="181" applyNumberFormat="1" applyFont="1" applyFill="1">
      <alignment/>
      <protection/>
    </xf>
    <xf numFmtId="49" fontId="3" fillId="47" borderId="0" xfId="181" applyNumberFormat="1" applyFont="1" applyFill="1" applyAlignment="1">
      <alignment horizontal="center"/>
      <protection/>
    </xf>
    <xf numFmtId="49" fontId="22" fillId="0" borderId="0" xfId="181" applyNumberFormat="1" applyFont="1" applyFill="1">
      <alignment/>
      <protection/>
    </xf>
    <xf numFmtId="49" fontId="3" fillId="0" borderId="0" xfId="181" applyNumberFormat="1" applyFont="1" applyFill="1">
      <alignment/>
      <protection/>
    </xf>
    <xf numFmtId="49" fontId="13" fillId="0" borderId="0" xfId="181" applyNumberFormat="1" applyFont="1" applyFill="1" applyAlignment="1">
      <alignment/>
      <protection/>
    </xf>
    <xf numFmtId="49" fontId="13" fillId="0" borderId="0" xfId="181" applyNumberFormat="1" applyFont="1" applyFill="1" applyAlignment="1">
      <alignment wrapText="1"/>
      <protection/>
    </xf>
    <xf numFmtId="49" fontId="13" fillId="0" borderId="0" xfId="181" applyNumberFormat="1" applyFont="1" applyFill="1" applyAlignment="1">
      <alignment horizontal="left" wrapText="1"/>
      <protection/>
    </xf>
    <xf numFmtId="49" fontId="0" fillId="0" borderId="0" xfId="181" applyNumberFormat="1" applyAlignment="1">
      <alignment horizontal="left"/>
      <protection/>
    </xf>
    <xf numFmtId="49" fontId="0" fillId="0" borderId="0" xfId="181" applyNumberFormat="1" applyFont="1" applyBorder="1" applyAlignment="1">
      <alignment horizontal="left"/>
      <protection/>
    </xf>
    <xf numFmtId="49" fontId="13" fillId="0" borderId="20" xfId="181" applyNumberFormat="1" applyFont="1" applyBorder="1" applyAlignment="1">
      <alignment horizontal="center"/>
      <protection/>
    </xf>
    <xf numFmtId="3" fontId="4" fillId="4" borderId="20" xfId="182" applyNumberFormat="1" applyFont="1" applyFill="1" applyBorder="1" applyAlignment="1">
      <alignment horizontal="center" vertical="center"/>
      <protection/>
    </xf>
    <xf numFmtId="3" fontId="31" fillId="47" borderId="20" xfId="181" applyNumberFormat="1" applyFont="1" applyFill="1" applyBorder="1" applyAlignment="1">
      <alignment horizontal="center" vertical="center"/>
      <protection/>
    </xf>
    <xf numFmtId="3" fontId="17" fillId="3" borderId="20" xfId="181" applyNumberFormat="1" applyFont="1" applyFill="1" applyBorder="1" applyAlignment="1">
      <alignment horizontal="center" vertical="center"/>
      <protection/>
    </xf>
    <xf numFmtId="3" fontId="33" fillId="3" borderId="20" xfId="181" applyNumberFormat="1" applyFont="1" applyFill="1" applyBorder="1" applyAlignment="1">
      <alignment horizontal="center" vertical="center"/>
      <protection/>
    </xf>
    <xf numFmtId="3" fontId="7" fillId="44" borderId="20" xfId="181" applyNumberFormat="1" applyFont="1" applyFill="1" applyBorder="1" applyAlignment="1">
      <alignment horizontal="center" vertical="center"/>
      <protection/>
    </xf>
    <xf numFmtId="3" fontId="7" fillId="44" borderId="20" xfId="181" applyNumberFormat="1" applyFont="1" applyFill="1" applyBorder="1" applyAlignment="1">
      <alignment horizontal="center" vertical="center"/>
      <protection/>
    </xf>
    <xf numFmtId="3" fontId="7" fillId="4" borderId="20" xfId="182" applyNumberFormat="1" applyFont="1" applyFill="1" applyBorder="1" applyAlignment="1">
      <alignment horizontal="center" vertical="center"/>
      <protection/>
    </xf>
    <xf numFmtId="49" fontId="7" fillId="0" borderId="20" xfId="181" applyNumberFormat="1" applyFont="1" applyBorder="1" applyAlignment="1">
      <alignment horizontal="center" vertical="center"/>
      <protection/>
    </xf>
    <xf numFmtId="49" fontId="7" fillId="47" borderId="20" xfId="181" applyNumberFormat="1" applyFont="1" applyFill="1" applyBorder="1" applyAlignment="1">
      <alignment horizontal="left" vertical="center"/>
      <protection/>
    </xf>
    <xf numFmtId="3" fontId="4" fillId="47" borderId="20" xfId="181" applyNumberFormat="1" applyFont="1" applyFill="1" applyBorder="1" applyAlignment="1">
      <alignment horizontal="center" vertical="center"/>
      <protection/>
    </xf>
    <xf numFmtId="3" fontId="4" fillId="44" borderId="20" xfId="181" applyNumberFormat="1" applyFont="1" applyFill="1" applyBorder="1" applyAlignment="1">
      <alignment horizontal="center" vertical="center"/>
      <protection/>
    </xf>
    <xf numFmtId="49" fontId="4" fillId="0" borderId="23" xfId="181" applyNumberFormat="1" applyFont="1" applyBorder="1" applyAlignment="1">
      <alignment horizontal="center" vertical="center"/>
      <protection/>
    </xf>
    <xf numFmtId="49" fontId="0" fillId="0" borderId="0" xfId="181" applyNumberFormat="1" applyFont="1" applyAlignment="1">
      <alignment vertical="center"/>
      <protection/>
    </xf>
    <xf numFmtId="3" fontId="4" fillId="0" borderId="20" xfId="181" applyNumberFormat="1" applyFont="1" applyFill="1" applyBorder="1" applyAlignment="1">
      <alignment horizontal="center" vertical="center"/>
      <protection/>
    </xf>
    <xf numFmtId="3" fontId="4" fillId="47" borderId="20" xfId="182" applyNumberFormat="1" applyFont="1" applyFill="1" applyBorder="1" applyAlignment="1">
      <alignment horizontal="center" vertical="center"/>
      <protection/>
    </xf>
    <xf numFmtId="49" fontId="4" fillId="47" borderId="23" xfId="181" applyNumberFormat="1" applyFont="1" applyFill="1" applyBorder="1" applyAlignment="1">
      <alignment horizontal="center" vertical="center"/>
      <protection/>
    </xf>
    <xf numFmtId="9" fontId="20" fillId="0" borderId="0" xfId="192" applyFont="1" applyAlignment="1">
      <alignment vertical="center"/>
    </xf>
    <xf numFmtId="49" fontId="4" fillId="0" borderId="0" xfId="181" applyNumberFormat="1" applyFont="1" applyBorder="1" applyAlignment="1">
      <alignment horizontal="center"/>
      <protection/>
    </xf>
    <xf numFmtId="49" fontId="4" fillId="47" borderId="0" xfId="181" applyNumberFormat="1" applyFont="1" applyFill="1" applyBorder="1" applyAlignment="1">
      <alignment horizontal="left"/>
      <protection/>
    </xf>
    <xf numFmtId="49" fontId="0" fillId="0" borderId="0" xfId="181" applyNumberFormat="1" applyFont="1" applyFill="1" applyBorder="1" applyAlignment="1">
      <alignment horizontal="center"/>
      <protection/>
    </xf>
    <xf numFmtId="3" fontId="4" fillId="47" borderId="19" xfId="182" applyNumberFormat="1" applyFont="1" applyFill="1" applyBorder="1" applyAlignment="1">
      <alignment horizontal="center" vertical="center"/>
      <protection/>
    </xf>
    <xf numFmtId="9" fontId="0" fillId="0" borderId="0" xfId="192" applyFont="1" applyAlignment="1">
      <alignment/>
    </xf>
    <xf numFmtId="49" fontId="28" fillId="0" borderId="0" xfId="181" applyNumberFormat="1" applyFont="1" applyBorder="1" applyAlignment="1">
      <alignment wrapText="1"/>
      <protection/>
    </xf>
    <xf numFmtId="3" fontId="4" fillId="47" borderId="0" xfId="182" applyNumberFormat="1" applyFont="1" applyFill="1" applyBorder="1" applyAlignment="1">
      <alignment horizontal="center" vertical="center"/>
      <protection/>
    </xf>
    <xf numFmtId="49" fontId="28" fillId="0" borderId="0" xfId="181" applyNumberFormat="1" applyFont="1" applyAlignment="1">
      <alignment wrapText="1"/>
      <protection/>
    </xf>
    <xf numFmtId="49" fontId="36" fillId="0" borderId="0" xfId="181" applyNumberFormat="1" applyFont="1">
      <alignment/>
      <protection/>
    </xf>
    <xf numFmtId="49" fontId="36" fillId="0" borderId="0" xfId="181" applyNumberFormat="1" applyFont="1" applyAlignment="1">
      <alignment wrapText="1"/>
      <protection/>
    </xf>
    <xf numFmtId="49" fontId="3" fillId="47" borderId="0" xfId="181" applyNumberFormat="1" applyFont="1" applyFill="1" applyAlignment="1">
      <alignment/>
      <protection/>
    </xf>
    <xf numFmtId="49" fontId="71" fillId="0" borderId="0" xfId="181" applyNumberFormat="1" applyFont="1">
      <alignment/>
      <protection/>
    </xf>
    <xf numFmtId="49" fontId="13" fillId="0" borderId="0" xfId="181" applyNumberFormat="1" applyFont="1" applyBorder="1" applyAlignment="1">
      <alignment wrapText="1"/>
      <protection/>
    </xf>
    <xf numFmtId="49" fontId="0" fillId="0" borderId="0" xfId="183" applyNumberFormat="1" applyFont="1" applyAlignment="1">
      <alignment horizontal="left"/>
      <protection/>
    </xf>
    <xf numFmtId="49" fontId="14" fillId="0" borderId="0" xfId="183" applyNumberFormat="1" applyFont="1" applyAlignment="1">
      <alignment wrapText="1"/>
      <protection/>
    </xf>
    <xf numFmtId="49" fontId="3" fillId="47" borderId="0" xfId="183" applyNumberFormat="1" applyFont="1" applyFill="1" applyBorder="1" applyAlignment="1">
      <alignment horizontal="left"/>
      <protection/>
    </xf>
    <xf numFmtId="49" fontId="0" fillId="47" borderId="0" xfId="183" applyNumberFormat="1" applyFont="1" applyFill="1" applyBorder="1" applyAlignment="1">
      <alignment horizontal="left"/>
      <protection/>
    </xf>
    <xf numFmtId="49" fontId="26" fillId="0" borderId="0" xfId="183" applyNumberFormat="1" applyFont="1">
      <alignment/>
      <protection/>
    </xf>
    <xf numFmtId="49" fontId="0" fillId="47" borderId="0" xfId="183" applyNumberFormat="1" applyFont="1" applyFill="1" applyBorder="1" applyAlignment="1">
      <alignment/>
      <protection/>
    </xf>
    <xf numFmtId="49" fontId="3" fillId="0" borderId="0" xfId="183" applyNumberFormat="1" applyFont="1" applyBorder="1" applyAlignment="1">
      <alignment horizontal="left"/>
      <protection/>
    </xf>
    <xf numFmtId="49" fontId="0" fillId="0" borderId="0" xfId="183" applyNumberFormat="1" applyFont="1" applyBorder="1" applyAlignment="1">
      <alignment horizontal="left"/>
      <protection/>
    </xf>
    <xf numFmtId="49" fontId="0" fillId="0" borderId="0" xfId="183" applyNumberFormat="1" applyFont="1" applyBorder="1" applyAlignment="1">
      <alignment/>
      <protection/>
    </xf>
    <xf numFmtId="49" fontId="18" fillId="0" borderId="22" xfId="183" applyNumberFormat="1" applyFont="1" applyBorder="1" applyAlignment="1">
      <alignment horizontal="left"/>
      <protection/>
    </xf>
    <xf numFmtId="49" fontId="3" fillId="0" borderId="22" xfId="183" applyNumberFormat="1" applyFont="1" applyBorder="1" applyAlignment="1">
      <alignment horizontal="left"/>
      <protection/>
    </xf>
    <xf numFmtId="49" fontId="26" fillId="0" borderId="0" xfId="183" applyNumberFormat="1" applyFont="1" applyFill="1">
      <alignment/>
      <protection/>
    </xf>
    <xf numFmtId="49" fontId="26" fillId="0" borderId="0" xfId="183" applyNumberFormat="1" applyFont="1" applyAlignment="1">
      <alignment vertical="center"/>
      <protection/>
    </xf>
    <xf numFmtId="49" fontId="6" fillId="47" borderId="20" xfId="183" applyNumberFormat="1" applyFont="1" applyFill="1" applyBorder="1" applyAlignment="1">
      <alignment horizontal="left" vertical="center"/>
      <protection/>
    </xf>
    <xf numFmtId="49" fontId="1" fillId="0" borderId="0" xfId="183" applyNumberFormat="1" applyFont="1">
      <alignment/>
      <protection/>
    </xf>
    <xf numFmtId="49" fontId="28" fillId="0" borderId="0" xfId="183" applyNumberFormat="1" applyFont="1" applyBorder="1" applyAlignment="1">
      <alignment/>
      <protection/>
    </xf>
    <xf numFmtId="49" fontId="78" fillId="0" borderId="0" xfId="183" applyNumberFormat="1" applyFont="1">
      <alignment/>
      <protection/>
    </xf>
    <xf numFmtId="49" fontId="25" fillId="0" borderId="0" xfId="183" applyNumberFormat="1" applyFont="1" applyBorder="1" applyAlignment="1">
      <alignment/>
      <protection/>
    </xf>
    <xf numFmtId="49" fontId="5" fillId="0" borderId="0" xfId="183" applyNumberFormat="1" applyFont="1">
      <alignment/>
      <protection/>
    </xf>
    <xf numFmtId="49" fontId="28" fillId="0" borderId="0" xfId="183" applyNumberFormat="1" applyFont="1" applyAlignment="1">
      <alignment horizontal="center"/>
      <protection/>
    </xf>
    <xf numFmtId="49" fontId="28" fillId="0" borderId="0" xfId="183" applyNumberFormat="1" applyFont="1">
      <alignment/>
      <protection/>
    </xf>
    <xf numFmtId="49" fontId="78" fillId="0" borderId="0" xfId="183" applyNumberFormat="1" applyFont="1" applyAlignment="1">
      <alignment horizontal="center"/>
      <protection/>
    </xf>
    <xf numFmtId="49" fontId="13" fillId="0" borderId="0" xfId="183" applyNumberFormat="1" applyFont="1" applyBorder="1" applyAlignment="1">
      <alignment wrapText="1"/>
      <protection/>
    </xf>
    <xf numFmtId="49" fontId="80" fillId="0" borderId="0" xfId="183" applyNumberFormat="1" applyFont="1">
      <alignment/>
      <protection/>
    </xf>
    <xf numFmtId="9" fontId="26" fillId="0" borderId="0" xfId="192" applyFont="1" applyAlignment="1">
      <alignment/>
    </xf>
    <xf numFmtId="3" fontId="0" fillId="47" borderId="0" xfId="183" applyNumberFormat="1" applyFont="1" applyFill="1" applyBorder="1" applyAlignment="1">
      <alignment/>
      <protection/>
    </xf>
    <xf numFmtId="0" fontId="26" fillId="0" borderId="0" xfId="183">
      <alignment/>
      <protection/>
    </xf>
    <xf numFmtId="0" fontId="0" fillId="0" borderId="0" xfId="183" applyFont="1" applyAlignment="1">
      <alignment horizontal="left"/>
      <protection/>
    </xf>
    <xf numFmtId="0" fontId="0" fillId="0" borderId="0" xfId="183" applyFont="1" applyBorder="1" applyAlignment="1">
      <alignment/>
      <protection/>
    </xf>
    <xf numFmtId="0" fontId="0" fillId="0" borderId="0" xfId="183" applyFont="1" applyBorder="1" applyAlignment="1">
      <alignment horizontal="left"/>
      <protection/>
    </xf>
    <xf numFmtId="0" fontId="26" fillId="0" borderId="0" xfId="183" applyFont="1">
      <alignment/>
      <protection/>
    </xf>
    <xf numFmtId="0" fontId="6" fillId="0" borderId="20" xfId="183" applyFont="1" applyBorder="1" applyAlignment="1">
      <alignment horizontal="center" vertical="center"/>
      <protection/>
    </xf>
    <xf numFmtId="0" fontId="6" fillId="47" borderId="20" xfId="183" applyFont="1" applyFill="1" applyBorder="1" applyAlignment="1">
      <alignment horizontal="left" vertical="center"/>
      <protection/>
    </xf>
    <xf numFmtId="9" fontId="26" fillId="0" borderId="0" xfId="192" applyFont="1" applyAlignment="1">
      <alignment vertical="center"/>
    </xf>
    <xf numFmtId="0" fontId="5" fillId="0" borderId="23" xfId="183" applyFont="1" applyBorder="1" applyAlignment="1">
      <alignment horizontal="center" vertical="center"/>
      <protection/>
    </xf>
    <xf numFmtId="0" fontId="26" fillId="0" borderId="0" xfId="183" applyFont="1" applyAlignment="1">
      <alignment vertical="center"/>
      <protection/>
    </xf>
    <xf numFmtId="0" fontId="1" fillId="0" borderId="0" xfId="183" applyFont="1">
      <alignment/>
      <protection/>
    </xf>
    <xf numFmtId="0" fontId="25" fillId="0" borderId="0" xfId="183" applyFont="1" applyBorder="1" applyAlignment="1">
      <alignment horizontal="center" wrapText="1"/>
      <protection/>
    </xf>
    <xf numFmtId="0" fontId="28" fillId="0" borderId="0" xfId="183" applyFont="1" applyBorder="1" applyAlignment="1">
      <alignment wrapText="1"/>
      <protection/>
    </xf>
    <xf numFmtId="0" fontId="25" fillId="0" borderId="0" xfId="183" applyNumberFormat="1" applyFont="1" applyBorder="1" applyAlignment="1">
      <alignment/>
      <protection/>
    </xf>
    <xf numFmtId="0" fontId="78" fillId="0" borderId="0" xfId="183" applyFont="1">
      <alignment/>
      <protection/>
    </xf>
    <xf numFmtId="0" fontId="25" fillId="0" borderId="0" xfId="183" applyNumberFormat="1" applyFont="1" applyBorder="1" applyAlignment="1">
      <alignment horizontal="center"/>
      <protection/>
    </xf>
    <xf numFmtId="0" fontId="5" fillId="0" borderId="0" xfId="183" applyFont="1">
      <alignment/>
      <protection/>
    </xf>
    <xf numFmtId="0" fontId="28" fillId="0" borderId="0" xfId="183" applyFont="1">
      <alignment/>
      <protection/>
    </xf>
    <xf numFmtId="0" fontId="25" fillId="0" borderId="0" xfId="181" applyFont="1" applyAlignment="1">
      <alignment/>
      <protection/>
    </xf>
    <xf numFmtId="49" fontId="19" fillId="0" borderId="0" xfId="183" applyNumberFormat="1" applyFont="1">
      <alignment/>
      <protection/>
    </xf>
    <xf numFmtId="49" fontId="4" fillId="47" borderId="0" xfId="183" applyNumberFormat="1" applyFont="1" applyFill="1" applyBorder="1" applyAlignment="1">
      <alignment horizontal="left"/>
      <protection/>
    </xf>
    <xf numFmtId="49" fontId="4" fillId="0" borderId="0" xfId="183" applyNumberFormat="1" applyFont="1" applyBorder="1" applyAlignment="1">
      <alignment horizontal="left"/>
      <protection/>
    </xf>
    <xf numFmtId="49" fontId="0" fillId="0" borderId="22" xfId="183" applyNumberFormat="1" applyFont="1" applyBorder="1" applyAlignment="1">
      <alignment/>
      <protection/>
    </xf>
    <xf numFmtId="49" fontId="6" fillId="0" borderId="20" xfId="183" applyNumberFormat="1" applyFont="1" applyFill="1" applyBorder="1" applyAlignment="1">
      <alignment horizontal="center" vertical="center" wrapText="1"/>
      <protection/>
    </xf>
    <xf numFmtId="49" fontId="5" fillId="0" borderId="24" xfId="183" applyNumberFormat="1" applyFont="1" applyFill="1" applyBorder="1">
      <alignment/>
      <protection/>
    </xf>
    <xf numFmtId="49" fontId="5" fillId="0" borderId="0" xfId="183" applyNumberFormat="1" applyFont="1" applyFill="1">
      <alignment/>
      <protection/>
    </xf>
    <xf numFmtId="49" fontId="24" fillId="0" borderId="0" xfId="183" applyNumberFormat="1" applyFont="1" applyFill="1">
      <alignment/>
      <protection/>
    </xf>
    <xf numFmtId="49" fontId="6" fillId="0" borderId="25" xfId="183" applyNumberFormat="1" applyFont="1" applyFill="1" applyBorder="1" applyAlignment="1">
      <alignment horizontal="center" vertical="center" wrapText="1"/>
      <protection/>
    </xf>
    <xf numFmtId="49" fontId="19" fillId="0" borderId="20" xfId="183" applyNumberFormat="1" applyFont="1" applyFill="1" applyBorder="1" applyAlignment="1">
      <alignment horizontal="center" vertical="center"/>
      <protection/>
    </xf>
    <xf numFmtId="49" fontId="19" fillId="0" borderId="20" xfId="183" applyNumberFormat="1" applyFont="1" applyBorder="1" applyAlignment="1">
      <alignment horizontal="center" vertical="center"/>
      <protection/>
    </xf>
    <xf numFmtId="49" fontId="5" fillId="0" borderId="0" xfId="183" applyNumberFormat="1" applyFont="1" applyAlignment="1">
      <alignment vertical="center"/>
      <protection/>
    </xf>
    <xf numFmtId="3" fontId="29" fillId="3" borderId="20" xfId="183" applyNumberFormat="1" applyFont="1" applyFill="1" applyBorder="1" applyAlignment="1">
      <alignment horizontal="center" vertical="center"/>
      <protection/>
    </xf>
    <xf numFmtId="3" fontId="68" fillId="3" borderId="20" xfId="183" applyNumberFormat="1" applyFont="1" applyFill="1" applyBorder="1" applyAlignment="1">
      <alignment horizontal="center" vertical="center"/>
      <protection/>
    </xf>
    <xf numFmtId="3" fontId="29" fillId="4" borderId="20" xfId="183" applyNumberFormat="1" applyFont="1" applyFill="1" applyBorder="1" applyAlignment="1">
      <alignment horizontal="center" vertical="center"/>
      <protection/>
    </xf>
    <xf numFmtId="3" fontId="6" fillId="44" borderId="20" xfId="183" applyNumberFormat="1" applyFont="1" applyFill="1" applyBorder="1" applyAlignment="1">
      <alignment horizontal="center" vertical="center"/>
      <protection/>
    </xf>
    <xf numFmtId="49" fontId="6" fillId="0" borderId="20" xfId="183" applyNumberFormat="1" applyFont="1" applyBorder="1" applyAlignment="1">
      <alignment horizontal="center" vertical="center"/>
      <protection/>
    </xf>
    <xf numFmtId="3" fontId="5" fillId="47" borderId="20" xfId="183" applyNumberFormat="1" applyFont="1" applyFill="1" applyBorder="1" applyAlignment="1">
      <alignment horizontal="center" vertical="center"/>
      <protection/>
    </xf>
    <xf numFmtId="49" fontId="6" fillId="0" borderId="23" xfId="183" applyNumberFormat="1" applyFont="1" applyBorder="1" applyAlignment="1">
      <alignment horizontal="center" vertical="center"/>
      <protection/>
    </xf>
    <xf numFmtId="49" fontId="5" fillId="0" borderId="23" xfId="183" applyNumberFormat="1" applyFont="1" applyBorder="1" applyAlignment="1">
      <alignment horizontal="center" vertical="center"/>
      <protection/>
    </xf>
    <xf numFmtId="3" fontId="5" fillId="0" borderId="20" xfId="183" applyNumberFormat="1" applyFont="1" applyBorder="1" applyAlignment="1">
      <alignment horizontal="center" vertical="center"/>
      <protection/>
    </xf>
    <xf numFmtId="49" fontId="86" fillId="0" borderId="0" xfId="183" applyNumberFormat="1" applyFont="1">
      <alignment/>
      <protection/>
    </xf>
    <xf numFmtId="49" fontId="26" fillId="0" borderId="0" xfId="183" applyNumberFormat="1">
      <alignment/>
      <protection/>
    </xf>
    <xf numFmtId="49" fontId="28" fillId="0" borderId="0" xfId="183" applyNumberFormat="1" applyFont="1" applyBorder="1" applyAlignment="1">
      <alignment wrapText="1"/>
      <protection/>
    </xf>
    <xf numFmtId="49" fontId="21" fillId="0" borderId="0" xfId="183" applyNumberFormat="1" applyFont="1">
      <alignment/>
      <protection/>
    </xf>
    <xf numFmtId="49" fontId="30" fillId="0" borderId="0" xfId="183" applyNumberFormat="1" applyFont="1">
      <alignment/>
      <protection/>
    </xf>
    <xf numFmtId="49" fontId="30" fillId="0" borderId="0" xfId="183" applyNumberFormat="1" applyFont="1" applyAlignment="1">
      <alignment horizontal="center"/>
      <protection/>
    </xf>
    <xf numFmtId="0" fontId="4" fillId="0" borderId="0" xfId="183" applyNumberFormat="1" applyFont="1" applyAlignment="1">
      <alignment horizontal="left"/>
      <protection/>
    </xf>
    <xf numFmtId="0" fontId="5" fillId="0" borderId="0" xfId="183" applyFont="1" applyAlignment="1">
      <alignment/>
      <protection/>
    </xf>
    <xf numFmtId="3" fontId="5" fillId="0" borderId="0" xfId="183" applyNumberFormat="1" applyFont="1">
      <alignment/>
      <protection/>
    </xf>
    <xf numFmtId="0" fontId="7" fillId="0" borderId="0" xfId="183" applyFont="1" applyBorder="1" applyAlignment="1">
      <alignment/>
      <protection/>
    </xf>
    <xf numFmtId="0" fontId="26" fillId="0" borderId="24" xfId="183" applyFont="1" applyBorder="1">
      <alignment/>
      <protection/>
    </xf>
    <xf numFmtId="0" fontId="26" fillId="0" borderId="0" xfId="183" applyFont="1" applyBorder="1">
      <alignment/>
      <protection/>
    </xf>
    <xf numFmtId="0" fontId="12" fillId="0" borderId="20" xfId="183" applyFont="1" applyBorder="1" applyAlignment="1">
      <alignment horizontal="center" vertical="center" wrapText="1"/>
      <protection/>
    </xf>
    <xf numFmtId="0" fontId="19" fillId="0" borderId="23" xfId="183" applyFont="1" applyFill="1" applyBorder="1" applyAlignment="1">
      <alignment horizontal="center" vertical="center"/>
      <protection/>
    </xf>
    <xf numFmtId="0" fontId="19" fillId="0" borderId="20" xfId="183" applyFont="1" applyFill="1" applyBorder="1" applyAlignment="1">
      <alignment horizontal="center" vertical="center"/>
      <protection/>
    </xf>
    <xf numFmtId="0" fontId="19" fillId="0" borderId="20" xfId="183" applyFont="1" applyBorder="1" applyAlignment="1">
      <alignment horizontal="center" vertical="center"/>
      <protection/>
    </xf>
    <xf numFmtId="3" fontId="20" fillId="3" borderId="20" xfId="183" applyNumberFormat="1" applyFont="1" applyFill="1" applyBorder="1" applyAlignment="1">
      <alignment horizontal="center" vertical="center"/>
      <protection/>
    </xf>
    <xf numFmtId="3" fontId="34" fillId="3" borderId="20" xfId="183" applyNumberFormat="1" applyFont="1" applyFill="1" applyBorder="1" applyAlignment="1">
      <alignment horizontal="center" vertical="center"/>
      <protection/>
    </xf>
    <xf numFmtId="3" fontId="3" fillId="44" borderId="23" xfId="183" applyNumberFormat="1" applyFont="1" applyFill="1" applyBorder="1" applyAlignment="1">
      <alignment horizontal="center" vertical="center"/>
      <protection/>
    </xf>
    <xf numFmtId="3" fontId="0" fillId="48" borderId="23" xfId="183" applyNumberFormat="1" applyFont="1" applyFill="1" applyBorder="1" applyAlignment="1">
      <alignment horizontal="center" vertical="center"/>
      <protection/>
    </xf>
    <xf numFmtId="3" fontId="0" fillId="0" borderId="20" xfId="183" applyNumberFormat="1" applyFont="1" applyBorder="1" applyAlignment="1">
      <alignment horizontal="center" vertical="center"/>
      <protection/>
    </xf>
    <xf numFmtId="3" fontId="0" fillId="0" borderId="26" xfId="183" applyNumberFormat="1" applyFont="1" applyBorder="1" applyAlignment="1">
      <alignment horizontal="center" vertical="center"/>
      <protection/>
    </xf>
    <xf numFmtId="0" fontId="6" fillId="0" borderId="23" xfId="183" applyFont="1" applyBorder="1" applyAlignment="1">
      <alignment horizontal="center" vertical="center"/>
      <protection/>
    </xf>
    <xf numFmtId="3" fontId="0" fillId="44" borderId="23" xfId="183" applyNumberFormat="1" applyFont="1" applyFill="1" applyBorder="1" applyAlignment="1">
      <alignment horizontal="center" vertical="center"/>
      <protection/>
    </xf>
    <xf numFmtId="3" fontId="0" fillId="47" borderId="20" xfId="183" applyNumberFormat="1" applyFont="1" applyFill="1" applyBorder="1" applyAlignment="1">
      <alignment horizontal="center" vertical="center"/>
      <protection/>
    </xf>
    <xf numFmtId="3" fontId="0" fillId="47" borderId="26" xfId="183" applyNumberFormat="1" applyFont="1" applyFill="1" applyBorder="1" applyAlignment="1">
      <alignment horizontal="center" vertical="center"/>
      <protection/>
    </xf>
    <xf numFmtId="0" fontId="28" fillId="0" borderId="0" xfId="183" applyNumberFormat="1" applyFont="1" applyBorder="1" applyAlignment="1">
      <alignment/>
      <protection/>
    </xf>
    <xf numFmtId="0" fontId="87" fillId="0" borderId="0" xfId="183" applyFont="1">
      <alignment/>
      <protection/>
    </xf>
    <xf numFmtId="0" fontId="16" fillId="0" borderId="0" xfId="183" applyFont="1">
      <alignment/>
      <protection/>
    </xf>
    <xf numFmtId="0" fontId="27" fillId="0" borderId="0" xfId="183" applyFont="1">
      <alignment/>
      <protection/>
    </xf>
    <xf numFmtId="0" fontId="13" fillId="0" borderId="0" xfId="183" applyFont="1">
      <alignment/>
      <protection/>
    </xf>
    <xf numFmtId="49" fontId="13" fillId="0" borderId="0" xfId="183" applyNumberFormat="1" applyFont="1">
      <alignment/>
      <protection/>
    </xf>
    <xf numFmtId="0" fontId="80" fillId="0" borderId="0" xfId="183" applyFont="1">
      <alignment/>
      <protection/>
    </xf>
    <xf numFmtId="49" fontId="18" fillId="0" borderId="0" xfId="183" applyNumberFormat="1" applyFont="1" applyBorder="1" applyAlignment="1">
      <alignment/>
      <protection/>
    </xf>
    <xf numFmtId="49" fontId="26" fillId="0" borderId="0" xfId="183" applyNumberFormat="1" applyFont="1" applyAlignment="1">
      <alignment horizontal="center"/>
      <protection/>
    </xf>
    <xf numFmtId="3" fontId="19" fillId="47" borderId="22" xfId="183" applyNumberFormat="1" applyFont="1" applyFill="1" applyBorder="1" applyAlignment="1">
      <alignment horizontal="center"/>
      <protection/>
    </xf>
    <xf numFmtId="49" fontId="5" fillId="0" borderId="22" xfId="183" applyNumberFormat="1" applyFont="1" applyBorder="1" applyAlignment="1">
      <alignment/>
      <protection/>
    </xf>
    <xf numFmtId="49" fontId="26" fillId="0" borderId="0" xfId="183" applyNumberFormat="1" applyFill="1">
      <alignment/>
      <protection/>
    </xf>
    <xf numFmtId="49" fontId="26" fillId="0" borderId="0" xfId="183" applyNumberFormat="1" applyFill="1" applyAlignment="1">
      <alignment vertical="center" wrapText="1"/>
      <protection/>
    </xf>
    <xf numFmtId="49" fontId="26" fillId="0" borderId="0" xfId="183" applyNumberFormat="1" applyAlignment="1">
      <alignment vertical="center"/>
      <protection/>
    </xf>
    <xf numFmtId="3" fontId="5" fillId="44" borderId="20" xfId="183" applyNumberFormat="1" applyFont="1" applyFill="1" applyBorder="1" applyAlignment="1">
      <alignment horizontal="center" vertical="center"/>
      <protection/>
    </xf>
    <xf numFmtId="3" fontId="26" fillId="0" borderId="20" xfId="183" applyNumberFormat="1" applyFont="1" applyBorder="1" applyAlignment="1">
      <alignment horizontal="center" vertical="center"/>
      <protection/>
    </xf>
    <xf numFmtId="0" fontId="5" fillId="0" borderId="20" xfId="183" applyFont="1" applyBorder="1" applyAlignment="1">
      <alignment horizontal="center" vertical="center"/>
      <protection/>
    </xf>
    <xf numFmtId="3" fontId="5" fillId="0" borderId="20" xfId="183" applyNumberFormat="1" applyFont="1" applyFill="1" applyBorder="1" applyAlignment="1">
      <alignment horizontal="center" vertical="center"/>
      <protection/>
    </xf>
    <xf numFmtId="3" fontId="26" fillId="0" borderId="20" xfId="183" applyNumberFormat="1" applyFont="1" applyFill="1" applyBorder="1" applyAlignment="1">
      <alignment horizontal="center" vertical="center"/>
      <protection/>
    </xf>
    <xf numFmtId="49" fontId="26" fillId="0" borderId="0" xfId="183" applyNumberFormat="1" applyAlignment="1">
      <alignment horizontal="center"/>
      <protection/>
    </xf>
    <xf numFmtId="49" fontId="71" fillId="0" borderId="0" xfId="183" applyNumberFormat="1" applyFont="1" applyAlignment="1">
      <alignment horizontal="left"/>
      <protection/>
    </xf>
    <xf numFmtId="49" fontId="30" fillId="0" borderId="0" xfId="183" applyNumberFormat="1" applyFont="1" applyAlignment="1">
      <alignment/>
      <protection/>
    </xf>
    <xf numFmtId="49" fontId="3" fillId="47" borderId="0" xfId="183" applyNumberFormat="1" applyFont="1" applyFill="1" applyBorder="1" applyAlignment="1">
      <alignment/>
      <protection/>
    </xf>
    <xf numFmtId="49" fontId="3" fillId="0" borderId="0" xfId="183" applyNumberFormat="1" applyFont="1" applyAlignment="1">
      <alignment/>
      <protection/>
    </xf>
    <xf numFmtId="49" fontId="3" fillId="0" borderId="0" xfId="183" applyNumberFormat="1" applyFont="1" applyBorder="1" applyAlignment="1">
      <alignment/>
      <protection/>
    </xf>
    <xf numFmtId="49" fontId="6" fillId="0" borderId="22" xfId="183" applyNumberFormat="1" applyFont="1" applyBorder="1" applyAlignment="1">
      <alignment/>
      <protection/>
    </xf>
    <xf numFmtId="3" fontId="19" fillId="0" borderId="20" xfId="183" applyNumberFormat="1" applyFont="1" applyBorder="1" applyAlignment="1">
      <alignment horizontal="center" vertical="center"/>
      <protection/>
    </xf>
    <xf numFmtId="49" fontId="26" fillId="47" borderId="0" xfId="183" applyNumberFormat="1" applyFont="1" applyFill="1" applyAlignment="1">
      <alignment vertical="center"/>
      <protection/>
    </xf>
    <xf numFmtId="3" fontId="26" fillId="47" borderId="20" xfId="183" applyNumberFormat="1" applyFont="1" applyFill="1" applyBorder="1" applyAlignment="1">
      <alignment horizontal="center" vertical="center"/>
      <protection/>
    </xf>
    <xf numFmtId="3" fontId="90" fillId="0" borderId="20" xfId="183" applyNumberFormat="1" applyFont="1" applyBorder="1" applyAlignment="1">
      <alignment horizontal="center" vertical="center"/>
      <protection/>
    </xf>
    <xf numFmtId="0" fontId="5" fillId="0" borderId="19" xfId="183" applyFont="1" applyFill="1" applyBorder="1" applyAlignment="1">
      <alignment horizontal="center" vertical="center"/>
      <protection/>
    </xf>
    <xf numFmtId="49" fontId="6" fillId="0" borderId="19" xfId="181" applyNumberFormat="1" applyFont="1" applyFill="1" applyBorder="1" applyAlignment="1">
      <alignment horizontal="left" vertical="center"/>
      <protection/>
    </xf>
    <xf numFmtId="3" fontId="5" fillId="0" borderId="19" xfId="183" applyNumberFormat="1" applyFont="1" applyFill="1" applyBorder="1" applyAlignment="1">
      <alignment horizontal="center" vertical="center"/>
      <protection/>
    </xf>
    <xf numFmtId="3" fontId="19" fillId="0" borderId="19" xfId="183" applyNumberFormat="1" applyFont="1" applyFill="1" applyBorder="1" applyAlignment="1">
      <alignment horizontal="center" vertical="center"/>
      <protection/>
    </xf>
    <xf numFmtId="3" fontId="26" fillId="0" borderId="19" xfId="183" applyNumberFormat="1" applyFont="1" applyFill="1" applyBorder="1" applyAlignment="1">
      <alignment vertical="center"/>
      <protection/>
    </xf>
    <xf numFmtId="3" fontId="91" fillId="0" borderId="19" xfId="183" applyNumberFormat="1" applyFont="1" applyFill="1" applyBorder="1" applyAlignment="1">
      <alignment vertical="center"/>
      <protection/>
    </xf>
    <xf numFmtId="49" fontId="30" fillId="0" borderId="0" xfId="183" applyNumberFormat="1" applyFont="1" applyBorder="1" applyAlignment="1">
      <alignment/>
      <protection/>
    </xf>
    <xf numFmtId="49" fontId="28" fillId="0" borderId="0" xfId="183" applyNumberFormat="1" applyFont="1" applyBorder="1" applyAlignment="1">
      <alignment horizontal="center"/>
      <protection/>
    </xf>
    <xf numFmtId="49" fontId="28" fillId="0" borderId="0" xfId="183" applyNumberFormat="1" applyFont="1" applyAlignment="1">
      <alignment/>
      <protection/>
    </xf>
    <xf numFmtId="0" fontId="5" fillId="47" borderId="0" xfId="183" applyFont="1" applyFill="1" applyBorder="1" applyAlignment="1">
      <alignment/>
      <protection/>
    </xf>
    <xf numFmtId="49" fontId="92" fillId="0" borderId="0" xfId="183" applyNumberFormat="1" applyFont="1">
      <alignment/>
      <protection/>
    </xf>
    <xf numFmtId="49" fontId="93" fillId="0" borderId="0" xfId="183" applyNumberFormat="1" applyFont="1">
      <alignment/>
      <protection/>
    </xf>
    <xf numFmtId="49" fontId="94" fillId="0" borderId="0" xfId="183" applyNumberFormat="1" applyFont="1" applyAlignment="1">
      <alignment horizontal="center"/>
      <protection/>
    </xf>
    <xf numFmtId="49" fontId="25" fillId="47" borderId="0" xfId="181" applyNumberFormat="1" applyFont="1" applyFill="1" applyAlignment="1">
      <alignment/>
      <protection/>
    </xf>
    <xf numFmtId="49" fontId="79" fillId="0" borderId="0" xfId="183" applyNumberFormat="1" applyFont="1">
      <alignment/>
      <protection/>
    </xf>
    <xf numFmtId="49" fontId="30" fillId="0" borderId="0" xfId="183" applyNumberFormat="1" applyFont="1" applyBorder="1" applyAlignment="1">
      <alignment wrapText="1"/>
      <protection/>
    </xf>
    <xf numFmtId="49" fontId="82" fillId="0" borderId="0" xfId="183" applyNumberFormat="1" applyFont="1">
      <alignment/>
      <protection/>
    </xf>
    <xf numFmtId="49" fontId="77" fillId="0" borderId="0" xfId="183" applyNumberFormat="1" applyFont="1">
      <alignment/>
      <protection/>
    </xf>
    <xf numFmtId="49" fontId="14" fillId="0" borderId="0" xfId="183" applyNumberFormat="1" applyFont="1" applyFill="1" applyAlignment="1">
      <alignment wrapText="1"/>
      <protection/>
    </xf>
    <xf numFmtId="49" fontId="0" fillId="0" borderId="0" xfId="183" applyNumberFormat="1" applyFont="1" applyFill="1" applyBorder="1" applyAlignment="1">
      <alignment/>
      <protection/>
    </xf>
    <xf numFmtId="49" fontId="3" fillId="0" borderId="0" xfId="183" applyNumberFormat="1" applyFont="1" applyFill="1" applyBorder="1" applyAlignment="1">
      <alignment/>
      <protection/>
    </xf>
    <xf numFmtId="49" fontId="95" fillId="0" borderId="0" xfId="183" applyNumberFormat="1" applyFont="1" applyFill="1">
      <alignment/>
      <protection/>
    </xf>
    <xf numFmtId="49" fontId="26" fillId="0" borderId="0" xfId="183" applyNumberFormat="1" applyFont="1" applyFill="1" applyAlignment="1">
      <alignment horizontal="center"/>
      <protection/>
    </xf>
    <xf numFmtId="49" fontId="19" fillId="0" borderId="0" xfId="183" applyNumberFormat="1" applyFont="1" applyFill="1" applyBorder="1" applyAlignment="1">
      <alignment/>
      <protection/>
    </xf>
    <xf numFmtId="49" fontId="6" fillId="0" borderId="0" xfId="183" applyNumberFormat="1" applyFont="1" applyFill="1" applyBorder="1" applyAlignment="1">
      <alignment/>
      <protection/>
    </xf>
    <xf numFmtId="49" fontId="81" fillId="0" borderId="0" xfId="183" applyNumberFormat="1" applyFont="1" applyFill="1">
      <alignment/>
      <protection/>
    </xf>
    <xf numFmtId="49" fontId="81" fillId="0" borderId="0" xfId="183" applyNumberFormat="1" applyFont="1" applyFill="1" applyAlignment="1">
      <alignment/>
      <protection/>
    </xf>
    <xf numFmtId="49" fontId="19" fillId="0" borderId="27" xfId="183" applyNumberFormat="1" applyFont="1" applyFill="1" applyBorder="1" applyAlignment="1">
      <alignment horizontal="center" vertical="center"/>
      <protection/>
    </xf>
    <xf numFmtId="3" fontId="6" fillId="44" borderId="27" xfId="183" applyNumberFormat="1" applyFont="1" applyFill="1" applyBorder="1" applyAlignment="1">
      <alignment horizontal="center" vertical="center"/>
      <protection/>
    </xf>
    <xf numFmtId="3" fontId="6" fillId="44" borderId="23" xfId="183" applyNumberFormat="1" applyFont="1" applyFill="1" applyBorder="1" applyAlignment="1">
      <alignment horizontal="center" vertical="center"/>
      <protection/>
    </xf>
    <xf numFmtId="49" fontId="3" fillId="0" borderId="0" xfId="183" applyNumberFormat="1" applyFont="1" applyAlignment="1">
      <alignment horizontal="center"/>
      <protection/>
    </xf>
    <xf numFmtId="49" fontId="25" fillId="0" borderId="0" xfId="183" applyNumberFormat="1" applyFont="1">
      <alignment/>
      <protection/>
    </xf>
    <xf numFmtId="49" fontId="3" fillId="0" borderId="0" xfId="183" applyNumberFormat="1" applyFont="1">
      <alignment/>
      <protection/>
    </xf>
    <xf numFmtId="49" fontId="28" fillId="0" borderId="0" xfId="183" applyNumberFormat="1" applyFont="1">
      <alignment/>
      <protection/>
    </xf>
    <xf numFmtId="3" fontId="3" fillId="47" borderId="0" xfId="183" applyNumberFormat="1" applyFont="1" applyFill="1" applyBorder="1" applyAlignment="1">
      <alignment/>
      <protection/>
    </xf>
    <xf numFmtId="0" fontId="3" fillId="0" borderId="0" xfId="183" applyFont="1">
      <alignment/>
      <protection/>
    </xf>
    <xf numFmtId="0" fontId="4" fillId="0" borderId="0" xfId="183" applyFont="1" applyBorder="1" applyAlignment="1">
      <alignment horizontal="left"/>
      <protection/>
    </xf>
    <xf numFmtId="3" fontId="0" fillId="0" borderId="0" xfId="183" applyNumberFormat="1" applyFont="1" applyAlignment="1">
      <alignment horizontal="left"/>
      <protection/>
    </xf>
    <xf numFmtId="0" fontId="13" fillId="0" borderId="0" xfId="183" applyFont="1" applyBorder="1" applyAlignment="1">
      <alignment/>
      <protection/>
    </xf>
    <xf numFmtId="0" fontId="7" fillId="0" borderId="20" xfId="183" applyFont="1" applyFill="1" applyBorder="1" applyAlignment="1">
      <alignment horizontal="center" vertical="center" wrapText="1"/>
      <protection/>
    </xf>
    <xf numFmtId="0" fontId="3" fillId="0" borderId="0" xfId="183" applyFont="1" applyFill="1" applyBorder="1">
      <alignment/>
      <protection/>
    </xf>
    <xf numFmtId="0" fontId="3" fillId="0" borderId="0" xfId="183" applyFont="1" applyFill="1">
      <alignment/>
      <protection/>
    </xf>
    <xf numFmtId="3" fontId="18" fillId="0" borderId="20" xfId="183" applyNumberFormat="1" applyFont="1" applyBorder="1" applyAlignment="1">
      <alignment horizontal="center" vertical="center"/>
      <protection/>
    </xf>
    <xf numFmtId="0" fontId="0" fillId="0" borderId="0" xfId="183" applyFont="1" applyAlignment="1">
      <alignment horizontal="center" vertical="center"/>
      <protection/>
    </xf>
    <xf numFmtId="3" fontId="4" fillId="44" borderId="20" xfId="183" applyNumberFormat="1" applyFont="1" applyFill="1" applyBorder="1" applyAlignment="1">
      <alignment horizontal="center" vertical="center"/>
      <protection/>
    </xf>
    <xf numFmtId="0" fontId="3" fillId="0" borderId="0" xfId="183" applyFont="1" applyAlignment="1">
      <alignment vertical="center"/>
      <protection/>
    </xf>
    <xf numFmtId="9" fontId="3" fillId="0" borderId="0" xfId="192" applyFont="1" applyAlignment="1">
      <alignment vertical="center"/>
    </xf>
    <xf numFmtId="0" fontId="3" fillId="0" borderId="0" xfId="183" applyFont="1" applyAlignment="1">
      <alignment horizontal="center"/>
      <protection/>
    </xf>
    <xf numFmtId="0" fontId="25" fillId="0" borderId="0" xfId="183" applyFont="1">
      <alignment/>
      <protection/>
    </xf>
    <xf numFmtId="0" fontId="71" fillId="0" borderId="0" xfId="183" applyFont="1" applyAlignment="1">
      <alignment horizontal="center"/>
      <protection/>
    </xf>
    <xf numFmtId="49" fontId="51" fillId="0" borderId="0" xfId="183" applyNumberFormat="1" applyFont="1">
      <alignment/>
      <protection/>
    </xf>
    <xf numFmtId="49" fontId="96" fillId="0" borderId="0" xfId="183" applyNumberFormat="1" applyFont="1" applyBorder="1" applyAlignment="1">
      <alignment wrapText="1"/>
      <protection/>
    </xf>
    <xf numFmtId="0" fontId="30" fillId="0" borderId="0" xfId="183"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2" fillId="47" borderId="28" xfId="0" applyNumberFormat="1" applyFont="1" applyFill="1" applyBorder="1" applyAlignment="1">
      <alignment/>
    </xf>
    <xf numFmtId="3" fontId="4" fillId="47" borderId="25" xfId="179"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4" fillId="47" borderId="28" xfId="179"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4" fillId="47" borderId="29" xfId="179"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28" fillId="47" borderId="20" xfId="0" applyNumberFormat="1" applyFont="1" applyFill="1" applyBorder="1" applyAlignment="1">
      <alignment/>
    </xf>
    <xf numFmtId="3" fontId="28" fillId="47" borderId="20" xfId="179" applyNumberFormat="1" applyFont="1" applyFill="1" applyBorder="1" applyAlignment="1" applyProtection="1">
      <alignment horizontal="center" vertical="center"/>
      <protection/>
    </xf>
    <xf numFmtId="49" fontId="30" fillId="47" borderId="20" xfId="0" applyNumberFormat="1" applyFont="1" applyFill="1" applyBorder="1" applyAlignment="1">
      <alignment/>
    </xf>
    <xf numFmtId="3" fontId="30" fillId="47" borderId="20" xfId="179" applyNumberFormat="1" applyFont="1" applyFill="1" applyBorder="1" applyAlignment="1" applyProtection="1">
      <alignment horizontal="center" vertical="center"/>
      <protection/>
    </xf>
    <xf numFmtId="49" fontId="28" fillId="47" borderId="20" xfId="0" applyNumberFormat="1" applyFont="1" applyFill="1" applyBorder="1" applyAlignment="1">
      <alignment/>
    </xf>
    <xf numFmtId="49" fontId="51" fillId="47" borderId="20" xfId="0" applyNumberFormat="1" applyFont="1" applyFill="1" applyBorder="1" applyAlignment="1">
      <alignment/>
    </xf>
    <xf numFmtId="3" fontId="51" fillId="47" borderId="20" xfId="179" applyNumberFormat="1" applyFont="1" applyFill="1" applyBorder="1" applyAlignment="1" applyProtection="1">
      <alignment horizontal="center" vertical="center"/>
      <protection/>
    </xf>
    <xf numFmtId="10" fontId="28" fillId="0" borderId="20" xfId="171" applyNumberFormat="1" applyFont="1" applyFill="1" applyBorder="1" applyAlignment="1">
      <alignment horizontal="center" vertical="center"/>
      <protection/>
    </xf>
    <xf numFmtId="10" fontId="51" fillId="0" borderId="20" xfId="171" applyNumberFormat="1" applyFont="1" applyFill="1" applyBorder="1" applyAlignment="1">
      <alignment horizontal="center" vertical="center"/>
      <protection/>
    </xf>
    <xf numFmtId="49" fontId="0" fillId="47" borderId="20" xfId="0" applyNumberFormat="1" applyFill="1" applyBorder="1" applyAlignment="1">
      <alignment/>
    </xf>
    <xf numFmtId="49" fontId="20" fillId="47" borderId="20" xfId="0" applyNumberFormat="1" applyFont="1" applyFill="1" applyBorder="1" applyAlignment="1">
      <alignment/>
    </xf>
    <xf numFmtId="49" fontId="25" fillId="47" borderId="34" xfId="0" applyNumberFormat="1" applyFont="1" applyFill="1" applyBorder="1" applyAlignment="1">
      <alignment/>
    </xf>
    <xf numFmtId="49" fontId="25" fillId="47" borderId="32" xfId="0" applyNumberFormat="1" applyFont="1" applyFill="1" applyBorder="1" applyAlignment="1">
      <alignment/>
    </xf>
    <xf numFmtId="49" fontId="56" fillId="47" borderId="20" xfId="0" applyNumberFormat="1" applyFont="1" applyFill="1" applyBorder="1" applyAlignment="1">
      <alignment/>
    </xf>
    <xf numFmtId="10" fontId="56" fillId="0" borderId="20" xfId="171" applyNumberFormat="1" applyFont="1" applyFill="1" applyBorder="1" applyAlignment="1">
      <alignment horizontal="center" vertical="center"/>
      <protection/>
    </xf>
    <xf numFmtId="3" fontId="56" fillId="47" borderId="20" xfId="179" applyNumberFormat="1" applyFont="1" applyFill="1" applyBorder="1" applyAlignment="1" applyProtection="1">
      <alignment horizontal="center" vertical="center"/>
      <protection/>
    </xf>
    <xf numFmtId="49" fontId="99" fillId="47" borderId="20" xfId="0" applyNumberFormat="1" applyFont="1" applyFill="1" applyBorder="1" applyAlignment="1">
      <alignment/>
    </xf>
    <xf numFmtId="49" fontId="56" fillId="47" borderId="35" xfId="0" applyNumberFormat="1" applyFont="1" applyFill="1" applyBorder="1" applyAlignment="1">
      <alignment/>
    </xf>
    <xf numFmtId="3" fontId="56" fillId="47" borderId="19" xfId="179" applyNumberFormat="1" applyFont="1" applyFill="1" applyBorder="1" applyAlignment="1" applyProtection="1">
      <alignment horizontal="center" vertical="center"/>
      <protection/>
    </xf>
    <xf numFmtId="10" fontId="56" fillId="0" borderId="36" xfId="171" applyNumberFormat="1" applyFont="1" applyFill="1" applyBorder="1" applyAlignment="1">
      <alignment horizontal="center" vertical="center"/>
      <protection/>
    </xf>
    <xf numFmtId="49" fontId="0" fillId="47" borderId="27" xfId="0" applyNumberFormat="1" applyFont="1" applyFill="1" applyBorder="1" applyAlignment="1">
      <alignment/>
    </xf>
    <xf numFmtId="3" fontId="4" fillId="47" borderId="22" xfId="179" applyNumberFormat="1" applyFont="1" applyFill="1" applyBorder="1" applyAlignment="1" applyProtection="1">
      <alignment horizontal="center" vertical="center"/>
      <protection/>
    </xf>
    <xf numFmtId="3" fontId="4" fillId="47" borderId="37" xfId="179"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0" fillId="0" borderId="0" xfId="0" applyNumberFormat="1" applyFont="1" applyFill="1" applyAlignment="1">
      <alignment/>
    </xf>
    <xf numFmtId="49" fontId="1" fillId="0" borderId="0" xfId="0" applyNumberFormat="1" applyFont="1" applyFill="1" applyBorder="1" applyAlignment="1">
      <alignment/>
    </xf>
    <xf numFmtId="49" fontId="7" fillId="0" borderId="0" xfId="0" applyNumberFormat="1" applyFont="1" applyFill="1" applyAlignment="1">
      <alignment/>
    </xf>
    <xf numFmtId="49" fontId="0" fillId="0" borderId="0" xfId="0" applyNumberFormat="1" applyFont="1" applyFill="1" applyBorder="1" applyAlignment="1">
      <alignment/>
    </xf>
    <xf numFmtId="49" fontId="18" fillId="0" borderId="0" xfId="0" applyNumberFormat="1" applyFont="1" applyFill="1" applyAlignment="1">
      <alignment/>
    </xf>
    <xf numFmtId="0" fontId="0" fillId="0" borderId="20" xfId="0" applyBorder="1" applyAlignment="1">
      <alignment/>
    </xf>
    <xf numFmtId="0" fontId="0" fillId="49" borderId="20" xfId="0" applyFill="1" applyBorder="1" applyAlignment="1">
      <alignment/>
    </xf>
    <xf numFmtId="0" fontId="0" fillId="0" borderId="38" xfId="0" applyFill="1" applyBorder="1" applyAlignment="1">
      <alignment/>
    </xf>
    <xf numFmtId="0" fontId="0" fillId="0" borderId="0" xfId="0" applyNumberFormat="1" applyFont="1" applyFill="1" applyAlignment="1">
      <alignment/>
    </xf>
    <xf numFmtId="0" fontId="28" fillId="0" borderId="0" xfId="0" applyNumberFormat="1" applyFont="1" applyFill="1" applyAlignment="1">
      <alignment/>
    </xf>
    <xf numFmtId="0" fontId="28" fillId="0" borderId="0" xfId="0" applyNumberFormat="1" applyFont="1" applyFill="1" applyAlignment="1">
      <alignment/>
    </xf>
    <xf numFmtId="0" fontId="28" fillId="0" borderId="0" xfId="0" applyNumberFormat="1" applyFont="1" applyFill="1" applyAlignment="1">
      <alignment wrapText="1"/>
    </xf>
    <xf numFmtId="0" fontId="28" fillId="0" borderId="0" xfId="0" applyNumberFormat="1" applyFont="1" applyFill="1" applyBorder="1" applyAlignment="1">
      <alignment horizontal="center" wrapText="1"/>
    </xf>
    <xf numFmtId="0" fontId="153" fillId="49" borderId="20" xfId="0" applyFont="1" applyFill="1" applyBorder="1" applyAlignment="1">
      <alignment/>
    </xf>
    <xf numFmtId="0" fontId="0" fillId="49" borderId="38" xfId="0" applyFont="1" applyFill="1" applyBorder="1" applyAlignment="1">
      <alignment/>
    </xf>
    <xf numFmtId="0" fontId="0" fillId="49" borderId="20" xfId="0" applyFont="1" applyFill="1" applyBorder="1" applyAlignment="1">
      <alignment/>
    </xf>
    <xf numFmtId="49" fontId="0" fillId="50" borderId="0" xfId="0" applyNumberFormat="1" applyFont="1" applyFill="1" applyAlignment="1">
      <alignment/>
    </xf>
    <xf numFmtId="49" fontId="0" fillId="50" borderId="0" xfId="0" applyNumberFormat="1" applyFont="1" applyFill="1" applyAlignment="1">
      <alignment/>
    </xf>
    <xf numFmtId="49" fontId="8" fillId="50" borderId="0" xfId="0" applyNumberFormat="1" applyFont="1" applyFill="1" applyAlignment="1">
      <alignment/>
    </xf>
    <xf numFmtId="0" fontId="0" fillId="50" borderId="0" xfId="0" applyNumberFormat="1" applyFont="1" applyFill="1" applyAlignment="1">
      <alignment/>
    </xf>
    <xf numFmtId="49" fontId="13" fillId="0" borderId="0" xfId="0" applyNumberFormat="1" applyFont="1" applyFill="1" applyAlignment="1">
      <alignment/>
    </xf>
    <xf numFmtId="49" fontId="28" fillId="0" borderId="0" xfId="0" applyNumberFormat="1" applyFont="1" applyFill="1" applyAlignment="1">
      <alignment/>
    </xf>
    <xf numFmtId="0" fontId="25" fillId="0" borderId="0" xfId="0" applyNumberFormat="1" applyFont="1" applyFill="1" applyAlignment="1">
      <alignment/>
    </xf>
    <xf numFmtId="49" fontId="103" fillId="0" borderId="0" xfId="0" applyNumberFormat="1" applyFont="1" applyFill="1" applyBorder="1" applyAlignment="1">
      <alignment/>
    </xf>
    <xf numFmtId="0" fontId="25" fillId="0" borderId="0" xfId="0" applyNumberFormat="1" applyFont="1" applyFill="1" applyBorder="1" applyAlignment="1">
      <alignment horizontal="center" wrapText="1"/>
    </xf>
    <xf numFmtId="0" fontId="25" fillId="0" borderId="0" xfId="0" applyNumberFormat="1" applyFont="1" applyFill="1" applyBorder="1" applyAlignment="1">
      <alignment/>
    </xf>
    <xf numFmtId="49" fontId="104" fillId="0" borderId="0" xfId="0" applyNumberFormat="1" applyFont="1" applyFill="1" applyBorder="1" applyAlignment="1">
      <alignment/>
    </xf>
    <xf numFmtId="49" fontId="4" fillId="0" borderId="0" xfId="0" applyNumberFormat="1" applyFont="1" applyFill="1" applyBorder="1" applyAlignment="1">
      <alignment/>
    </xf>
    <xf numFmtId="49" fontId="13" fillId="0" borderId="0" xfId="0" applyNumberFormat="1" applyFont="1" applyFill="1" applyBorder="1" applyAlignment="1">
      <alignment/>
    </xf>
    <xf numFmtId="49" fontId="13" fillId="0" borderId="0" xfId="0" applyNumberFormat="1" applyFont="1" applyFill="1" applyBorder="1" applyAlignment="1">
      <alignment horizontal="center"/>
    </xf>
    <xf numFmtId="49" fontId="4" fillId="0" borderId="0" xfId="0" applyNumberFormat="1" applyFont="1" applyFill="1" applyAlignment="1">
      <alignment horizontal="center"/>
    </xf>
    <xf numFmtId="49" fontId="4" fillId="0" borderId="0" xfId="0" applyNumberFormat="1" applyFont="1" applyFill="1" applyAlignment="1">
      <alignment/>
    </xf>
    <xf numFmtId="0" fontId="4" fillId="0" borderId="0" xfId="0" applyNumberFormat="1" applyFont="1" applyFill="1" applyAlignment="1">
      <alignment wrapText="1"/>
    </xf>
    <xf numFmtId="0" fontId="0" fillId="0" borderId="0" xfId="0" applyNumberFormat="1" applyFont="1" applyFill="1" applyAlignment="1">
      <alignment/>
    </xf>
    <xf numFmtId="0" fontId="7" fillId="0" borderId="0" xfId="0" applyNumberFormat="1" applyFont="1" applyFill="1" applyAlignment="1">
      <alignment/>
    </xf>
    <xf numFmtId="49" fontId="2" fillId="0" borderId="0" xfId="0" applyNumberFormat="1" applyFont="1" applyFill="1" applyBorder="1" applyAlignment="1">
      <alignment/>
    </xf>
    <xf numFmtId="49" fontId="0" fillId="0" borderId="20" xfId="0" applyNumberFormat="1" applyFont="1" applyFill="1" applyBorder="1" applyAlignment="1">
      <alignment/>
    </xf>
    <xf numFmtId="49" fontId="0" fillId="0" borderId="0" xfId="0" applyNumberFormat="1" applyFont="1" applyFill="1" applyBorder="1" applyAlignment="1">
      <alignment/>
    </xf>
    <xf numFmtId="49" fontId="15" fillId="0" borderId="0" xfId="0" applyNumberFormat="1" applyFont="1" applyFill="1" applyAlignment="1">
      <alignment/>
    </xf>
    <xf numFmtId="0" fontId="5" fillId="0" borderId="0" xfId="180" applyNumberFormat="1" applyFont="1" applyFill="1" applyBorder="1" applyAlignment="1" applyProtection="1">
      <alignment horizontal="center" vertical="center"/>
      <protection/>
    </xf>
    <xf numFmtId="49" fontId="4" fillId="50" borderId="0" xfId="0" applyNumberFormat="1" applyFont="1" applyFill="1" applyAlignment="1">
      <alignment wrapText="1"/>
    </xf>
    <xf numFmtId="49" fontId="4" fillId="50" borderId="0" xfId="0" applyNumberFormat="1" applyFont="1" applyFill="1" applyAlignment="1">
      <alignment/>
    </xf>
    <xf numFmtId="49" fontId="7" fillId="50" borderId="0" xfId="0" applyNumberFormat="1" applyFont="1" applyFill="1" applyAlignment="1">
      <alignment/>
    </xf>
    <xf numFmtId="49" fontId="3" fillId="50" borderId="0" xfId="0" applyNumberFormat="1" applyFont="1" applyFill="1" applyBorder="1" applyAlignment="1">
      <alignment/>
    </xf>
    <xf numFmtId="49" fontId="15" fillId="50" borderId="0" xfId="0" applyNumberFormat="1" applyFont="1" applyFill="1" applyBorder="1" applyAlignment="1">
      <alignment horizontal="center" wrapText="1"/>
    </xf>
    <xf numFmtId="49" fontId="15" fillId="50" borderId="19" xfId="0" applyNumberFormat="1" applyFont="1" applyFill="1" applyBorder="1" applyAlignment="1">
      <alignment wrapText="1"/>
    </xf>
    <xf numFmtId="194" fontId="29" fillId="0" borderId="0" xfId="0" applyNumberFormat="1" applyFont="1" applyBorder="1" applyAlignment="1">
      <alignment horizontal="center" vertical="center"/>
    </xf>
    <xf numFmtId="210" fontId="154" fillId="47" borderId="0" xfId="0" applyNumberFormat="1" applyFont="1" applyFill="1" applyBorder="1" applyAlignment="1">
      <alignment horizontal="center" vertical="center"/>
    </xf>
    <xf numFmtId="49" fontId="155" fillId="50" borderId="0" xfId="0" applyNumberFormat="1" applyFont="1" applyFill="1" applyBorder="1" applyAlignment="1" applyProtection="1">
      <alignment horizontal="center" vertical="center"/>
      <protection/>
    </xf>
    <xf numFmtId="49" fontId="3" fillId="50" borderId="0" xfId="0" applyNumberFormat="1" applyFont="1" applyFill="1" applyAlignment="1">
      <alignment/>
    </xf>
    <xf numFmtId="49" fontId="0" fillId="50" borderId="0" xfId="0" applyNumberFormat="1" applyFont="1" applyFill="1" applyAlignment="1">
      <alignment horizontal="center"/>
    </xf>
    <xf numFmtId="194" fontId="153" fillId="50" borderId="0" xfId="0" applyNumberFormat="1" applyFont="1" applyFill="1" applyAlignment="1">
      <alignment/>
    </xf>
    <xf numFmtId="49" fontId="105" fillId="50" borderId="20" xfId="0" applyNumberFormat="1" applyFont="1" applyFill="1" applyBorder="1" applyAlignment="1" applyProtection="1">
      <alignment vertical="center"/>
      <protection/>
    </xf>
    <xf numFmtId="49" fontId="105" fillId="50" borderId="20" xfId="0" applyNumberFormat="1" applyFont="1" applyFill="1" applyBorder="1" applyAlignment="1" applyProtection="1">
      <alignment horizontal="center" vertical="center"/>
      <protection/>
    </xf>
    <xf numFmtId="0" fontId="0" fillId="50" borderId="0" xfId="0" applyNumberFormat="1" applyFont="1" applyFill="1" applyAlignment="1">
      <alignment/>
    </xf>
    <xf numFmtId="0" fontId="4" fillId="50" borderId="0" xfId="0" applyNumberFormat="1" applyFont="1" applyFill="1" applyAlignment="1">
      <alignment wrapText="1"/>
    </xf>
    <xf numFmtId="49" fontId="5" fillId="50" borderId="20" xfId="0" applyNumberFormat="1" applyFont="1" applyFill="1" applyBorder="1" applyAlignment="1" applyProtection="1">
      <alignment vertical="center"/>
      <protection/>
    </xf>
    <xf numFmtId="3" fontId="156" fillId="0" borderId="0" xfId="0" applyNumberFormat="1" applyFont="1" applyFill="1" applyAlignment="1">
      <alignment wrapText="1"/>
    </xf>
    <xf numFmtId="0" fontId="156" fillId="0" borderId="0" xfId="0" applyNumberFormat="1" applyFont="1" applyFill="1" applyAlignment="1">
      <alignment/>
    </xf>
    <xf numFmtId="3" fontId="156" fillId="0" borderId="0" xfId="0" applyNumberFormat="1" applyFont="1" applyFill="1" applyAlignment="1">
      <alignment/>
    </xf>
    <xf numFmtId="0" fontId="157" fillId="0" borderId="0" xfId="0" applyNumberFormat="1" applyFont="1" applyFill="1" applyAlignment="1">
      <alignment horizontal="center"/>
    </xf>
    <xf numFmtId="0" fontId="101" fillId="0" borderId="0" xfId="0" applyNumberFormat="1" applyFont="1" applyFill="1" applyAlignment="1">
      <alignment/>
    </xf>
    <xf numFmtId="0" fontId="158" fillId="0" borderId="0" xfId="0" applyNumberFormat="1" applyFont="1" applyFill="1" applyAlignment="1">
      <alignment horizontal="center"/>
    </xf>
    <xf numFmtId="3" fontId="28" fillId="0" borderId="0" xfId="0" applyNumberFormat="1" applyFont="1" applyFill="1" applyBorder="1" applyAlignment="1">
      <alignment horizontal="center" wrapText="1"/>
    </xf>
    <xf numFmtId="3" fontId="0" fillId="0" borderId="0" xfId="0" applyNumberFormat="1" applyFont="1" applyFill="1" applyAlignment="1">
      <alignment/>
    </xf>
    <xf numFmtId="0" fontId="7" fillId="0" borderId="0" xfId="0" applyNumberFormat="1" applyFont="1" applyFill="1" applyBorder="1" applyAlignment="1">
      <alignment horizontal="left" wrapText="1"/>
    </xf>
    <xf numFmtId="0" fontId="25" fillId="0" borderId="0" xfId="0" applyNumberFormat="1" applyFont="1" applyFill="1" applyAlignment="1">
      <alignment horizontal="center"/>
    </xf>
    <xf numFmtId="0" fontId="25" fillId="0" borderId="0" xfId="0" applyNumberFormat="1" applyFont="1" applyFill="1" applyBorder="1" applyAlignment="1">
      <alignment horizontal="center" vertical="center"/>
    </xf>
    <xf numFmtId="0" fontId="30" fillId="0" borderId="0" xfId="0" applyNumberFormat="1" applyFont="1" applyFill="1" applyBorder="1" applyAlignment="1">
      <alignment horizontal="center" vertical="center"/>
    </xf>
    <xf numFmtId="49" fontId="7" fillId="0" borderId="0" xfId="0" applyNumberFormat="1" applyFont="1" applyFill="1" applyBorder="1" applyAlignment="1">
      <alignment horizontal="left" wrapText="1"/>
    </xf>
    <xf numFmtId="49" fontId="106" fillId="0" borderId="20" xfId="0" applyNumberFormat="1" applyFont="1" applyFill="1" applyBorder="1" applyAlignment="1" applyProtection="1">
      <alignment horizontal="center" vertical="center" wrapText="1"/>
      <protection/>
    </xf>
    <xf numFmtId="49" fontId="106" fillId="0" borderId="20" xfId="0" applyNumberFormat="1" applyFont="1" applyFill="1" applyBorder="1" applyAlignment="1">
      <alignment horizontal="center" vertical="center" wrapText="1"/>
    </xf>
    <xf numFmtId="49" fontId="108" fillId="0" borderId="20" xfId="0" applyNumberFormat="1" applyFont="1" applyFill="1" applyBorder="1" applyAlignment="1" applyProtection="1">
      <alignment horizontal="center" vertical="center"/>
      <protection/>
    </xf>
    <xf numFmtId="49" fontId="108" fillId="0" borderId="26" xfId="0" applyNumberFormat="1" applyFont="1" applyFill="1" applyBorder="1" applyAlignment="1" applyProtection="1">
      <alignment horizontal="center" vertical="center"/>
      <protection/>
    </xf>
    <xf numFmtId="49" fontId="105" fillId="50" borderId="20" xfId="174" applyNumberFormat="1" applyFont="1" applyFill="1" applyBorder="1" applyAlignment="1" applyProtection="1">
      <alignment vertical="center"/>
      <protection/>
    </xf>
    <xf numFmtId="0" fontId="105" fillId="50" borderId="20" xfId="174" applyFont="1" applyFill="1" applyBorder="1" applyAlignment="1">
      <alignment horizontal="left" vertical="center"/>
      <protection/>
    </xf>
    <xf numFmtId="49" fontId="101" fillId="0" borderId="20" xfId="0" applyNumberFormat="1" applyFont="1" applyFill="1" applyBorder="1" applyAlignment="1" applyProtection="1">
      <alignment horizontal="center" vertical="center" wrapText="1"/>
      <protection/>
    </xf>
    <xf numFmtId="49" fontId="101" fillId="0" borderId="20" xfId="0" applyNumberFormat="1" applyFont="1" applyFill="1" applyBorder="1" applyAlignment="1">
      <alignment horizontal="center" vertical="center" wrapText="1"/>
    </xf>
    <xf numFmtId="49" fontId="101" fillId="0" borderId="0" xfId="0" applyNumberFormat="1" applyFont="1" applyFill="1" applyBorder="1" applyAlignment="1" applyProtection="1">
      <alignment horizontal="center" vertical="center" wrapText="1"/>
      <protection/>
    </xf>
    <xf numFmtId="49" fontId="110" fillId="0" borderId="21" xfId="0" applyNumberFormat="1" applyFont="1" applyFill="1" applyBorder="1" applyAlignment="1" applyProtection="1">
      <alignment horizontal="center" vertical="center"/>
      <protection/>
    </xf>
    <xf numFmtId="194" fontId="28" fillId="0" borderId="0" xfId="0" applyNumberFormat="1" applyFont="1" applyFill="1" applyBorder="1" applyAlignment="1">
      <alignment horizontal="center" wrapText="1"/>
    </xf>
    <xf numFmtId="3" fontId="105" fillId="0" borderId="0" xfId="0" applyNumberFormat="1" applyFont="1" applyFill="1" applyBorder="1" applyAlignment="1">
      <alignment horizontal="center" wrapText="1"/>
    </xf>
    <xf numFmtId="3" fontId="8" fillId="0" borderId="0" xfId="0" applyNumberFormat="1" applyFont="1" applyFill="1" applyAlignment="1">
      <alignment/>
    </xf>
    <xf numFmtId="210" fontId="8" fillId="50" borderId="20" xfId="0" applyNumberFormat="1" applyFont="1" applyFill="1" applyBorder="1" applyAlignment="1">
      <alignment horizontal="right" vertical="center"/>
    </xf>
    <xf numFmtId="194" fontId="8" fillId="0" borderId="0" xfId="0" applyNumberFormat="1" applyFont="1" applyFill="1" applyBorder="1" applyAlignment="1">
      <alignment horizontal="center" wrapText="1"/>
    </xf>
    <xf numFmtId="3" fontId="105" fillId="0" borderId="0" xfId="0" applyNumberFormat="1" applyFont="1" applyFill="1" applyAlignment="1">
      <alignment/>
    </xf>
    <xf numFmtId="49" fontId="8" fillId="50" borderId="20" xfId="0" applyNumberFormat="1" applyFont="1" applyFill="1" applyBorder="1" applyAlignment="1" applyProtection="1">
      <alignment horizontal="center" vertical="center"/>
      <protection/>
    </xf>
    <xf numFmtId="10" fontId="8" fillId="0" borderId="20" xfId="195" applyNumberFormat="1" applyFont="1" applyFill="1" applyBorder="1" applyAlignment="1">
      <alignment/>
    </xf>
    <xf numFmtId="49" fontId="18" fillId="0" borderId="0" xfId="0" applyNumberFormat="1" applyFont="1" applyFill="1" applyBorder="1" applyAlignment="1">
      <alignment horizontal="center"/>
    </xf>
    <xf numFmtId="0"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wrapText="1"/>
    </xf>
    <xf numFmtId="49" fontId="25" fillId="0" borderId="0" xfId="0" applyNumberFormat="1" applyFont="1" applyFill="1" applyBorder="1" applyAlignment="1">
      <alignment horizontal="center"/>
    </xf>
    <xf numFmtId="49" fontId="105" fillId="50" borderId="20" xfId="0" applyNumberFormat="1" applyFont="1" applyFill="1" applyBorder="1" applyAlignment="1">
      <alignment vertical="center"/>
    </xf>
    <xf numFmtId="0" fontId="158" fillId="0" borderId="0" xfId="0" applyNumberFormat="1" applyFont="1" applyFill="1" applyAlignment="1">
      <alignment horizontal="center"/>
    </xf>
    <xf numFmtId="194" fontId="8" fillId="50" borderId="20" xfId="0" applyNumberFormat="1" applyFont="1" applyFill="1" applyBorder="1" applyAlignment="1" applyProtection="1">
      <alignment horizontal="right" vertical="center"/>
      <protection/>
    </xf>
    <xf numFmtId="49" fontId="106" fillId="0" borderId="0" xfId="0" applyNumberFormat="1" applyFont="1" applyFill="1" applyBorder="1" applyAlignment="1" applyProtection="1">
      <alignment horizontal="center" vertical="center" wrapText="1"/>
      <protection/>
    </xf>
    <xf numFmtId="194" fontId="105" fillId="50" borderId="20" xfId="0" applyNumberFormat="1" applyFont="1" applyFill="1" applyBorder="1" applyAlignment="1" applyProtection="1">
      <alignment horizontal="center" vertical="center"/>
      <protection/>
    </xf>
    <xf numFmtId="210" fontId="105" fillId="50" borderId="20" xfId="0" applyNumberFormat="1" applyFont="1" applyFill="1" applyBorder="1" applyAlignment="1">
      <alignment horizontal="center" vertical="center"/>
    </xf>
    <xf numFmtId="49" fontId="105" fillId="0" borderId="20" xfId="180" applyNumberFormat="1" applyFont="1" applyFill="1" applyBorder="1" applyAlignment="1" applyProtection="1">
      <alignment vertical="center" wrapText="1"/>
      <protection locked="0"/>
    </xf>
    <xf numFmtId="49" fontId="105" fillId="0" borderId="20" xfId="180" applyNumberFormat="1" applyFont="1" applyFill="1" applyBorder="1" applyAlignment="1" applyProtection="1">
      <alignment vertical="center"/>
      <protection locked="0"/>
    </xf>
    <xf numFmtId="49" fontId="105" fillId="0" borderId="20" xfId="0" applyNumberFormat="1" applyFont="1" applyFill="1" applyBorder="1" applyAlignment="1">
      <alignment/>
    </xf>
    <xf numFmtId="49" fontId="105" fillId="50" borderId="20" xfId="0" applyNumberFormat="1" applyFont="1" applyFill="1" applyBorder="1" applyAlignment="1">
      <alignment/>
    </xf>
    <xf numFmtId="49" fontId="5" fillId="0" borderId="20" xfId="0" applyNumberFormat="1" applyFont="1" applyFill="1" applyBorder="1" applyAlignment="1">
      <alignment/>
    </xf>
    <xf numFmtId="3" fontId="8" fillId="0" borderId="20" xfId="180" applyNumberFormat="1" applyFont="1" applyFill="1" applyBorder="1" applyAlignment="1" applyProtection="1">
      <alignment horizontal="center" vertical="center"/>
      <protection/>
    </xf>
    <xf numFmtId="194" fontId="8" fillId="47" borderId="20" xfId="126" applyNumberFormat="1" applyFont="1" applyFill="1" applyBorder="1" applyAlignment="1" applyProtection="1">
      <alignment horizontal="center" vertical="center"/>
      <protection/>
    </xf>
    <xf numFmtId="3" fontId="8" fillId="0" borderId="20" xfId="180" applyNumberFormat="1" applyFont="1" applyFill="1" applyBorder="1" applyAlignment="1" applyProtection="1">
      <alignment horizontal="center" vertical="center"/>
      <protection locked="0"/>
    </xf>
    <xf numFmtId="194" fontId="8" fillId="47" borderId="20" xfId="0" applyNumberFormat="1" applyFont="1" applyFill="1" applyBorder="1" applyAlignment="1" applyProtection="1">
      <alignment horizontal="center" vertical="center"/>
      <protection/>
    </xf>
    <xf numFmtId="0" fontId="8" fillId="0" borderId="0" xfId="0" applyFont="1" applyAlignment="1">
      <alignment/>
    </xf>
    <xf numFmtId="41" fontId="8" fillId="47" borderId="20" xfId="0" applyNumberFormat="1" applyFont="1" applyFill="1" applyBorder="1" applyAlignment="1" applyProtection="1">
      <alignment horizontal="center" vertical="center"/>
      <protection locked="0"/>
    </xf>
    <xf numFmtId="3" fontId="24" fillId="47" borderId="20" xfId="0" applyNumberFormat="1" applyFont="1" applyFill="1" applyBorder="1" applyAlignment="1" applyProtection="1">
      <alignment horizontal="center" vertical="center"/>
      <protection/>
    </xf>
    <xf numFmtId="194" fontId="24" fillId="47" borderId="20" xfId="0" applyNumberFormat="1" applyFont="1" applyFill="1" applyBorder="1" applyAlignment="1" applyProtection="1">
      <alignment horizontal="right" vertical="center"/>
      <protection/>
    </xf>
    <xf numFmtId="194" fontId="24" fillId="0" borderId="20" xfId="126" applyNumberFormat="1" applyFont="1" applyBorder="1" applyAlignment="1" applyProtection="1">
      <alignment/>
      <protection locked="0"/>
    </xf>
    <xf numFmtId="0" fontId="4" fillId="0" borderId="0" xfId="0" applyNumberFormat="1" applyFont="1" applyFill="1" applyAlignment="1">
      <alignment/>
    </xf>
    <xf numFmtId="194" fontId="24" fillId="47" borderId="20" xfId="0" applyNumberFormat="1" applyFont="1" applyFill="1" applyBorder="1" applyAlignment="1" applyProtection="1">
      <alignment horizontal="center" vertical="center"/>
      <protection/>
    </xf>
    <xf numFmtId="49" fontId="5" fillId="47" borderId="26" xfId="172" applyNumberFormat="1" applyFont="1" applyFill="1" applyBorder="1" applyAlignment="1" applyProtection="1">
      <alignment vertical="center"/>
      <protection/>
    </xf>
    <xf numFmtId="0" fontId="5" fillId="47" borderId="26" xfId="172" applyFont="1" applyFill="1" applyBorder="1" applyAlignment="1">
      <alignment vertical="center"/>
      <protection/>
    </xf>
    <xf numFmtId="49" fontId="5" fillId="47" borderId="26" xfId="172" applyNumberFormat="1" applyFont="1" applyFill="1" applyBorder="1" applyAlignment="1">
      <alignment vertical="center"/>
      <protection/>
    </xf>
    <xf numFmtId="49" fontId="24" fillId="50" borderId="21" xfId="0" applyNumberFormat="1" applyFont="1" applyFill="1" applyBorder="1" applyAlignment="1">
      <alignment horizontal="center" vertical="center" wrapText="1"/>
    </xf>
    <xf numFmtId="49" fontId="24" fillId="50" borderId="23" xfId="0" applyNumberFormat="1" applyFont="1" applyFill="1" applyBorder="1" applyAlignment="1">
      <alignment horizontal="center" vertical="center" wrapText="1"/>
    </xf>
    <xf numFmtId="49" fontId="14" fillId="50" borderId="0" xfId="0" applyNumberFormat="1" applyFont="1" applyFill="1" applyBorder="1" applyAlignment="1">
      <alignment horizontal="center" wrapText="1"/>
    </xf>
    <xf numFmtId="0" fontId="14" fillId="50" borderId="0"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49" fontId="7" fillId="0" borderId="26"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3" fillId="0" borderId="0" xfId="0" applyNumberFormat="1" applyFont="1" applyFill="1" applyAlignment="1">
      <alignment horizontal="center" wrapText="1"/>
    </xf>
    <xf numFmtId="49" fontId="7" fillId="0" borderId="21" xfId="0" applyNumberFormat="1" applyFont="1" applyFill="1" applyBorder="1" applyAlignment="1">
      <alignment horizontal="center" vertical="center" wrapText="1"/>
    </xf>
    <xf numFmtId="0" fontId="4" fillId="0" borderId="38"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3" fillId="0" borderId="0" xfId="0" applyNumberFormat="1" applyFont="1" applyFill="1" applyAlignment="1">
      <alignment horizontal="left" wrapText="1"/>
    </xf>
    <xf numFmtId="49" fontId="6" fillId="0" borderId="26"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15" fillId="0" borderId="19"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35"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39"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distributed" wrapText="1"/>
    </xf>
    <xf numFmtId="0" fontId="4" fillId="0" borderId="25" xfId="0" applyFont="1" applyFill="1" applyBorder="1" applyAlignment="1">
      <alignment horizontal="center" vertical="distributed"/>
    </xf>
    <xf numFmtId="49" fontId="7" fillId="0" borderId="40" xfId="0" applyNumberFormat="1" applyFont="1" applyFill="1" applyBorder="1" applyAlignment="1">
      <alignment horizontal="center" vertical="center" wrapText="1"/>
    </xf>
    <xf numFmtId="0" fontId="25" fillId="0" borderId="0" xfId="181" applyFont="1" applyAlignment="1">
      <alignment horizontal="center"/>
      <protection/>
    </xf>
    <xf numFmtId="49" fontId="25" fillId="47" borderId="0" xfId="181" applyNumberFormat="1" applyFont="1" applyFill="1" applyAlignment="1">
      <alignment horizontal="center"/>
      <protection/>
    </xf>
    <xf numFmtId="49" fontId="25" fillId="0" borderId="0" xfId="181" applyNumberFormat="1" applyFont="1" applyBorder="1" applyAlignment="1">
      <alignment horizontal="center" wrapText="1"/>
      <protection/>
    </xf>
    <xf numFmtId="49" fontId="7" fillId="0" borderId="26" xfId="181" applyNumberFormat="1" applyFont="1" applyFill="1" applyBorder="1" applyAlignment="1">
      <alignment horizontal="center" vertical="center" wrapText="1"/>
      <protection/>
    </xf>
    <xf numFmtId="49" fontId="7" fillId="0" borderId="25" xfId="181" applyNumberFormat="1" applyFont="1" applyFill="1" applyBorder="1" applyAlignment="1">
      <alignment horizontal="center" vertical="center" wrapText="1"/>
      <protection/>
    </xf>
    <xf numFmtId="49" fontId="27" fillId="0" borderId="25" xfId="181" applyNumberFormat="1" applyFont="1" applyFill="1" applyBorder="1" applyAlignment="1">
      <alignment horizontal="center" vertical="center" wrapText="1"/>
      <protection/>
    </xf>
    <xf numFmtId="0" fontId="7" fillId="0" borderId="35" xfId="181" applyNumberFormat="1" applyFont="1" applyBorder="1" applyAlignment="1">
      <alignment horizontal="center" vertical="center" wrapText="1"/>
      <protection/>
    </xf>
    <xf numFmtId="0" fontId="7" fillId="0" borderId="36" xfId="181" applyNumberFormat="1" applyFont="1" applyBorder="1" applyAlignment="1">
      <alignment horizontal="center" vertical="center" wrapText="1"/>
      <protection/>
    </xf>
    <xf numFmtId="0" fontId="7" fillId="0" borderId="24" xfId="181" applyNumberFormat="1" applyFont="1" applyBorder="1" applyAlignment="1">
      <alignment horizontal="center" vertical="center" wrapText="1"/>
      <protection/>
    </xf>
    <xf numFmtId="0" fontId="7" fillId="0" borderId="39" xfId="181" applyNumberFormat="1" applyFont="1" applyBorder="1" applyAlignment="1">
      <alignment horizontal="center" vertical="center" wrapText="1"/>
      <protection/>
    </xf>
    <xf numFmtId="49" fontId="7" fillId="44" borderId="26" xfId="181" applyNumberFormat="1" applyFont="1" applyFill="1" applyBorder="1" applyAlignment="1">
      <alignment horizontal="center" vertical="center"/>
      <protection/>
    </xf>
    <xf numFmtId="49" fontId="7" fillId="44" borderId="25" xfId="181" applyNumberFormat="1" applyFont="1" applyFill="1" applyBorder="1" applyAlignment="1">
      <alignment horizontal="center" vertical="center"/>
      <protection/>
    </xf>
    <xf numFmtId="0" fontId="55" fillId="3" borderId="26" xfId="181" applyNumberFormat="1" applyFont="1" applyFill="1" applyBorder="1" applyAlignment="1">
      <alignment horizontal="center" vertical="center" wrapText="1"/>
      <protection/>
    </xf>
    <xf numFmtId="0" fontId="55" fillId="3" borderId="25" xfId="181" applyNumberFormat="1" applyFont="1" applyFill="1" applyBorder="1" applyAlignment="1">
      <alignment horizontal="center" vertical="center" wrapText="1"/>
      <protection/>
    </xf>
    <xf numFmtId="49" fontId="3" fillId="0" borderId="0" xfId="181" applyNumberFormat="1" applyFont="1" applyBorder="1" applyAlignment="1">
      <alignment horizontal="left" wrapText="1"/>
      <protection/>
    </xf>
    <xf numFmtId="49" fontId="0" fillId="0" borderId="0" xfId="181" applyNumberFormat="1" applyFont="1" applyBorder="1" applyAlignment="1">
      <alignment horizontal="left" wrapText="1"/>
      <protection/>
    </xf>
    <xf numFmtId="49" fontId="7" fillId="0" borderId="26" xfId="181" applyNumberFormat="1" applyFont="1" applyBorder="1" applyAlignment="1">
      <alignment horizontal="center" vertical="center" wrapText="1"/>
      <protection/>
    </xf>
    <xf numFmtId="49" fontId="7" fillId="0" borderId="40" xfId="181" applyNumberFormat="1" applyFont="1" applyBorder="1" applyAlignment="1">
      <alignment horizontal="center" vertical="center" wrapText="1"/>
      <protection/>
    </xf>
    <xf numFmtId="49" fontId="7" fillId="0" borderId="25" xfId="181" applyNumberFormat="1" applyFont="1" applyBorder="1" applyAlignment="1">
      <alignment horizontal="center" vertical="center" wrapText="1"/>
      <protection/>
    </xf>
    <xf numFmtId="49" fontId="18" fillId="0" borderId="22" xfId="181" applyNumberFormat="1" applyFont="1" applyFill="1" applyBorder="1" applyAlignment="1">
      <alignment horizontal="center" vertical="center"/>
      <protection/>
    </xf>
    <xf numFmtId="49" fontId="7" fillId="0" borderId="20" xfId="181" applyNumberFormat="1" applyFont="1" applyFill="1" applyBorder="1" applyAlignment="1">
      <alignment horizontal="center" vertical="center" wrapText="1"/>
      <protection/>
    </xf>
    <xf numFmtId="49" fontId="18" fillId="0" borderId="0" xfId="181" applyNumberFormat="1" applyFont="1" applyAlignment="1">
      <alignment horizontal="left"/>
      <protection/>
    </xf>
    <xf numFmtId="49" fontId="14" fillId="47" borderId="0" xfId="181" applyNumberFormat="1" applyFont="1" applyFill="1" applyAlignment="1">
      <alignment horizontal="center" vertical="center" wrapText="1"/>
      <protection/>
    </xf>
    <xf numFmtId="49" fontId="3" fillId="0" borderId="0" xfId="181" applyNumberFormat="1" applyFont="1" applyAlignment="1">
      <alignment horizontal="left"/>
      <protection/>
    </xf>
    <xf numFmtId="49" fontId="0" fillId="0" borderId="0" xfId="181" applyNumberFormat="1" applyFont="1" applyAlignment="1">
      <alignment horizontal="left"/>
      <protection/>
    </xf>
    <xf numFmtId="49" fontId="32" fillId="0" borderId="0" xfId="181" applyNumberFormat="1" applyFont="1" applyAlignment="1">
      <alignment horizontal="center"/>
      <protection/>
    </xf>
    <xf numFmtId="49" fontId="28" fillId="0" borderId="0" xfId="181" applyNumberFormat="1" applyFont="1" applyAlignment="1">
      <alignment horizontal="center" wrapText="1"/>
      <protection/>
    </xf>
    <xf numFmtId="49" fontId="25" fillId="0" borderId="0" xfId="181" applyNumberFormat="1" applyFont="1" applyAlignment="1">
      <alignment horizontal="center"/>
      <protection/>
    </xf>
    <xf numFmtId="0" fontId="16" fillId="0" borderId="20" xfId="181" applyNumberFormat="1" applyFont="1" applyBorder="1" applyAlignment="1">
      <alignment horizontal="center" vertical="center" wrapText="1"/>
      <protection/>
    </xf>
    <xf numFmtId="49" fontId="30" fillId="0" borderId="0" xfId="181" applyNumberFormat="1" applyFont="1" applyBorder="1" applyAlignment="1">
      <alignment horizontal="center" wrapText="1"/>
      <protection/>
    </xf>
    <xf numFmtId="0" fontId="54" fillId="3" borderId="26" xfId="181" applyNumberFormat="1" applyFont="1" applyFill="1" applyBorder="1" applyAlignment="1">
      <alignment horizontal="center" vertical="center" wrapText="1"/>
      <protection/>
    </xf>
    <xf numFmtId="0" fontId="54" fillId="3" borderId="25" xfId="181" applyNumberFormat="1" applyFont="1" applyFill="1" applyBorder="1" applyAlignment="1">
      <alignment horizontal="center" vertical="center" wrapText="1"/>
      <protection/>
    </xf>
    <xf numFmtId="49" fontId="0" fillId="3" borderId="35" xfId="181" applyNumberFormat="1" applyFont="1" applyFill="1" applyBorder="1" applyAlignment="1">
      <alignment horizontal="center"/>
      <protection/>
    </xf>
    <xf numFmtId="49" fontId="0" fillId="3" borderId="19" xfId="181" applyNumberFormat="1" applyFont="1" applyFill="1" applyBorder="1" applyAlignment="1">
      <alignment horizontal="center"/>
      <protection/>
    </xf>
    <xf numFmtId="49" fontId="0" fillId="3" borderId="36" xfId="181" applyNumberFormat="1" applyFont="1" applyFill="1" applyBorder="1" applyAlignment="1">
      <alignment horizontal="center"/>
      <protection/>
    </xf>
    <xf numFmtId="3" fontId="33" fillId="47" borderId="38" xfId="181" applyNumberFormat="1" applyFont="1" applyFill="1" applyBorder="1" applyAlignment="1" applyProtection="1">
      <alignment horizontal="center" vertical="center" wrapText="1"/>
      <protection/>
    </xf>
    <xf numFmtId="3" fontId="33" fillId="47" borderId="23" xfId="181" applyNumberFormat="1" applyFont="1" applyFill="1" applyBorder="1" applyAlignment="1" applyProtection="1">
      <alignment horizontal="center" vertical="center" wrapText="1"/>
      <protection/>
    </xf>
    <xf numFmtId="49" fontId="7" fillId="0" borderId="20" xfId="181" applyNumberFormat="1" applyFont="1" applyFill="1" applyBorder="1" applyAlignment="1" applyProtection="1">
      <alignment horizontal="center" vertical="center" wrapText="1"/>
      <protection/>
    </xf>
    <xf numFmtId="3" fontId="7" fillId="47" borderId="21" xfId="181" applyNumberFormat="1" applyFont="1" applyFill="1" applyBorder="1" applyAlignment="1" applyProtection="1">
      <alignment horizontal="center" vertical="center" wrapText="1"/>
      <protection/>
    </xf>
    <xf numFmtId="3" fontId="7" fillId="47" borderId="23" xfId="181" applyNumberFormat="1" applyFont="1" applyFill="1" applyBorder="1" applyAlignment="1" applyProtection="1">
      <alignment horizontal="center" vertical="center" wrapText="1"/>
      <protection/>
    </xf>
    <xf numFmtId="49" fontId="64" fillId="0" borderId="0" xfId="181" applyNumberFormat="1" applyFont="1" applyBorder="1" applyAlignment="1">
      <alignment horizontal="center" wrapText="1"/>
      <protection/>
    </xf>
    <xf numFmtId="49" fontId="39" fillId="0" borderId="0" xfId="181" applyNumberFormat="1" applyFont="1" applyBorder="1" applyAlignment="1">
      <alignment horizontal="center" wrapText="1"/>
      <protection/>
    </xf>
    <xf numFmtId="49" fontId="15" fillId="0" borderId="0" xfId="181" applyNumberFormat="1" applyFont="1" applyFill="1" applyBorder="1" applyAlignment="1">
      <alignment horizontal="center" vertical="center" wrapText="1"/>
      <protection/>
    </xf>
    <xf numFmtId="49" fontId="13" fillId="0" borderId="0" xfId="181" applyNumberFormat="1" applyFont="1" applyFill="1" applyAlignment="1">
      <alignment horizontal="left" wrapText="1"/>
      <protection/>
    </xf>
    <xf numFmtId="49" fontId="13" fillId="0" borderId="0" xfId="181" applyNumberFormat="1" applyFont="1" applyFill="1" applyAlignment="1">
      <alignment horizontal="center" wrapText="1"/>
      <protection/>
    </xf>
    <xf numFmtId="0" fontId="3" fillId="0" borderId="0" xfId="181" applyFont="1" applyAlignment="1">
      <alignment horizontal="center"/>
      <protection/>
    </xf>
    <xf numFmtId="49" fontId="3" fillId="47" borderId="0" xfId="181" applyNumberFormat="1" applyFont="1" applyFill="1" applyAlignment="1">
      <alignment horizontal="center"/>
      <protection/>
    </xf>
    <xf numFmtId="49" fontId="23" fillId="0" borderId="0" xfId="181" applyNumberFormat="1" applyFont="1" applyFill="1" applyBorder="1" applyAlignment="1">
      <alignment horizontal="center" wrapText="1"/>
      <protection/>
    </xf>
    <xf numFmtId="49" fontId="15" fillId="0" borderId="0" xfId="181" applyNumberFormat="1" applyFont="1" applyFill="1" applyBorder="1" applyAlignment="1">
      <alignment horizontal="center" wrapText="1"/>
      <protection/>
    </xf>
    <xf numFmtId="49" fontId="70" fillId="0" borderId="0" xfId="181" applyNumberFormat="1" applyFont="1" applyFill="1" applyAlignment="1">
      <alignment horizontal="center"/>
      <protection/>
    </xf>
    <xf numFmtId="49" fontId="18" fillId="0" borderId="0" xfId="181" applyNumberFormat="1" applyFont="1" applyFill="1" applyAlignment="1">
      <alignment horizontal="center"/>
      <protection/>
    </xf>
    <xf numFmtId="49" fontId="0" fillId="0" borderId="0" xfId="181" applyNumberFormat="1" applyFont="1" applyFill="1" applyBorder="1" applyAlignment="1">
      <alignment horizontal="left"/>
      <protection/>
    </xf>
    <xf numFmtId="49" fontId="3" fillId="0" borderId="0" xfId="181" applyNumberFormat="1" applyFont="1" applyFill="1" applyBorder="1" applyAlignment="1">
      <alignment horizontal="left"/>
      <protection/>
    </xf>
    <xf numFmtId="49" fontId="3" fillId="0" borderId="0" xfId="181" applyNumberFormat="1" applyFont="1" applyFill="1" applyBorder="1" applyAlignment="1">
      <alignment horizontal="left" wrapText="1"/>
      <protection/>
    </xf>
    <xf numFmtId="49" fontId="0" fillId="0" borderId="0" xfId="181" applyNumberFormat="1" applyFont="1" applyFill="1" applyBorder="1" applyAlignment="1">
      <alignment horizontal="left" wrapText="1"/>
      <protection/>
    </xf>
    <xf numFmtId="49" fontId="6" fillId="0" borderId="20" xfId="181" applyNumberFormat="1" applyFont="1" applyFill="1" applyBorder="1" applyAlignment="1">
      <alignment horizontal="center" vertical="center" wrapText="1"/>
      <protection/>
    </xf>
    <xf numFmtId="49" fontId="6" fillId="0" borderId="22" xfId="181" applyNumberFormat="1" applyFont="1" applyFill="1" applyBorder="1" applyAlignment="1">
      <alignment horizontal="center" vertical="center" wrapText="1"/>
      <protection/>
    </xf>
    <xf numFmtId="49" fontId="6" fillId="0" borderId="40" xfId="181" applyNumberFormat="1" applyFont="1" applyFill="1" applyBorder="1" applyAlignment="1">
      <alignment horizontal="center" vertical="center" wrapText="1"/>
      <protection/>
    </xf>
    <xf numFmtId="49" fontId="6" fillId="0" borderId="25" xfId="181" applyNumberFormat="1" applyFont="1" applyFill="1" applyBorder="1" applyAlignment="1">
      <alignment horizontal="center" vertical="center" wrapText="1"/>
      <protection/>
    </xf>
    <xf numFmtId="49" fontId="3" fillId="0" borderId="20" xfId="181" applyNumberFormat="1" applyFont="1" applyFill="1" applyBorder="1" applyAlignment="1">
      <alignment horizontal="center"/>
      <protection/>
    </xf>
    <xf numFmtId="49" fontId="66" fillId="3" borderId="26" xfId="181" applyNumberFormat="1" applyFont="1" applyFill="1" applyBorder="1" applyAlignment="1">
      <alignment horizontal="center" vertical="center" wrapText="1"/>
      <protection/>
    </xf>
    <xf numFmtId="49" fontId="66" fillId="3" borderId="25" xfId="181" applyNumberFormat="1" applyFont="1" applyFill="1" applyBorder="1" applyAlignment="1">
      <alignment horizontal="center" vertical="center" wrapText="1"/>
      <protection/>
    </xf>
    <xf numFmtId="49" fontId="67" fillId="3" borderId="26" xfId="181" applyNumberFormat="1" applyFont="1" applyFill="1" applyBorder="1" applyAlignment="1">
      <alignment horizontal="center" vertical="center" wrapText="1"/>
      <protection/>
    </xf>
    <xf numFmtId="49" fontId="67" fillId="3" borderId="25" xfId="181" applyNumberFormat="1" applyFont="1" applyFill="1" applyBorder="1" applyAlignment="1">
      <alignment horizontal="center" vertical="center" wrapText="1"/>
      <protection/>
    </xf>
    <xf numFmtId="49" fontId="7" fillId="44" borderId="26" xfId="181" applyNumberFormat="1" applyFont="1" applyFill="1" applyBorder="1" applyAlignment="1">
      <alignment horizontal="center"/>
      <protection/>
    </xf>
    <xf numFmtId="49" fontId="7" fillId="44" borderId="25" xfId="181" applyNumberFormat="1" applyFont="1" applyFill="1" applyBorder="1" applyAlignment="1">
      <alignment horizontal="center"/>
      <protection/>
    </xf>
    <xf numFmtId="49" fontId="21" fillId="0" borderId="26" xfId="181" applyNumberFormat="1" applyFont="1" applyFill="1" applyBorder="1" applyAlignment="1">
      <alignment horizontal="center" vertical="center" wrapText="1"/>
      <protection/>
    </xf>
    <xf numFmtId="49" fontId="21" fillId="0" borderId="25" xfId="181" applyNumberFormat="1" applyFont="1" applyFill="1" applyBorder="1" applyAlignment="1">
      <alignment horizontal="center" vertical="center" wrapText="1"/>
      <protection/>
    </xf>
    <xf numFmtId="0" fontId="6" fillId="0" borderId="35" xfId="181" applyNumberFormat="1" applyFont="1" applyFill="1" applyBorder="1" applyAlignment="1">
      <alignment horizontal="center" vertical="center" wrapText="1"/>
      <protection/>
    </xf>
    <xf numFmtId="0" fontId="6" fillId="0" borderId="36" xfId="181" applyNumberFormat="1" applyFont="1" applyFill="1" applyBorder="1" applyAlignment="1">
      <alignment horizontal="center" vertical="center" wrapText="1"/>
      <protection/>
    </xf>
    <xf numFmtId="0" fontId="6" fillId="0" borderId="24" xfId="181" applyNumberFormat="1" applyFont="1" applyFill="1" applyBorder="1" applyAlignment="1">
      <alignment horizontal="center" vertical="center" wrapText="1"/>
      <protection/>
    </xf>
    <xf numFmtId="0" fontId="6" fillId="0" borderId="39" xfId="181" applyNumberFormat="1" applyFont="1" applyFill="1" applyBorder="1" applyAlignment="1">
      <alignment horizontal="center" vertical="center" wrapText="1"/>
      <protection/>
    </xf>
    <xf numFmtId="0" fontId="6" fillId="0" borderId="27" xfId="181" applyNumberFormat="1" applyFont="1" applyFill="1" applyBorder="1" applyAlignment="1">
      <alignment horizontal="center" vertical="center" wrapText="1"/>
      <protection/>
    </xf>
    <xf numFmtId="0" fontId="6" fillId="0" borderId="37" xfId="181" applyNumberFormat="1" applyFont="1" applyFill="1" applyBorder="1" applyAlignment="1">
      <alignment horizontal="center" vertical="center" wrapText="1"/>
      <protection/>
    </xf>
    <xf numFmtId="49" fontId="6" fillId="0" borderId="26" xfId="181" applyNumberFormat="1" applyFont="1" applyFill="1" applyBorder="1" applyAlignment="1">
      <alignment horizontal="center" vertical="center" wrapText="1"/>
      <protection/>
    </xf>
    <xf numFmtId="49" fontId="6" fillId="0" borderId="38" xfId="181" applyNumberFormat="1" applyFont="1" applyFill="1" applyBorder="1" applyAlignment="1">
      <alignment horizontal="center" vertical="center" wrapText="1"/>
      <protection/>
    </xf>
    <xf numFmtId="49" fontId="6" fillId="0" borderId="23" xfId="181" applyNumberFormat="1" applyFont="1" applyFill="1" applyBorder="1" applyAlignment="1">
      <alignment horizontal="center" vertical="center" wrapText="1"/>
      <protection/>
    </xf>
    <xf numFmtId="49" fontId="3" fillId="0" borderId="0" xfId="181" applyNumberFormat="1" applyFont="1" applyFill="1" applyAlignment="1">
      <alignment horizontal="left"/>
      <protection/>
    </xf>
    <xf numFmtId="49" fontId="18" fillId="0" borderId="0" xfId="181" applyNumberFormat="1" applyFont="1" applyFill="1" applyBorder="1" applyAlignment="1">
      <alignment horizontal="left"/>
      <protection/>
    </xf>
    <xf numFmtId="49" fontId="0" fillId="0" borderId="0" xfId="181" applyNumberFormat="1" applyFont="1" applyFill="1" applyAlignment="1">
      <alignment horizontal="justify" wrapText="1"/>
      <protection/>
    </xf>
    <xf numFmtId="49" fontId="3" fillId="0" borderId="0" xfId="181" applyNumberFormat="1" applyFont="1" applyFill="1" applyAlignment="1">
      <alignment horizontal="center" vertical="top" wrapText="1"/>
      <protection/>
    </xf>
    <xf numFmtId="49" fontId="30" fillId="0" borderId="0" xfId="181" applyNumberFormat="1" applyFont="1" applyBorder="1" applyAlignment="1">
      <alignment horizontal="center"/>
      <protection/>
    </xf>
    <xf numFmtId="49" fontId="25" fillId="0" borderId="0" xfId="181" applyNumberFormat="1" applyFont="1" applyBorder="1" applyAlignment="1">
      <alignment horizontal="center"/>
      <protection/>
    </xf>
    <xf numFmtId="49" fontId="7" fillId="0" borderId="35" xfId="181" applyNumberFormat="1" applyFont="1" applyFill="1" applyBorder="1" applyAlignment="1">
      <alignment horizontal="center" vertical="center" wrapText="1"/>
      <protection/>
    </xf>
    <xf numFmtId="49" fontId="7" fillId="0" borderId="36" xfId="181" applyNumberFormat="1" applyFont="1" applyFill="1" applyBorder="1" applyAlignment="1">
      <alignment horizontal="center" vertical="center" wrapText="1"/>
      <protection/>
    </xf>
    <xf numFmtId="49" fontId="7" fillId="0" borderId="24" xfId="181" applyNumberFormat="1" applyFont="1" applyFill="1" applyBorder="1" applyAlignment="1">
      <alignment horizontal="center" vertical="center" wrapText="1"/>
      <protection/>
    </xf>
    <xf numFmtId="49" fontId="7" fillId="0" borderId="39" xfId="181" applyNumberFormat="1" applyFont="1" applyFill="1" applyBorder="1" applyAlignment="1">
      <alignment horizontal="center" vertical="center" wrapText="1"/>
      <protection/>
    </xf>
    <xf numFmtId="49" fontId="7" fillId="0" borderId="27" xfId="181" applyNumberFormat="1" applyFont="1" applyFill="1" applyBorder="1" applyAlignment="1">
      <alignment horizontal="center" vertical="center" wrapText="1"/>
      <protection/>
    </xf>
    <xf numFmtId="49" fontId="7" fillId="0" borderId="37" xfId="181" applyNumberFormat="1" applyFont="1" applyFill="1" applyBorder="1" applyAlignment="1">
      <alignment horizontal="center" vertical="center" wrapText="1"/>
      <protection/>
    </xf>
    <xf numFmtId="49" fontId="13" fillId="0" borderId="0" xfId="181" applyNumberFormat="1" applyFont="1" applyBorder="1" applyAlignment="1">
      <alignment wrapText="1"/>
      <protection/>
    </xf>
    <xf numFmtId="49" fontId="13" fillId="0" borderId="0" xfId="181" applyNumberFormat="1" applyFont="1" applyBorder="1" applyAlignment="1">
      <alignment horizontal="center" wrapText="1"/>
      <protection/>
    </xf>
    <xf numFmtId="49" fontId="7" fillId="44" borderId="26" xfId="181" applyNumberFormat="1" applyFont="1" applyFill="1" applyBorder="1" applyAlignment="1">
      <alignment horizontal="center" vertical="center" wrapText="1"/>
      <protection/>
    </xf>
    <xf numFmtId="49" fontId="7" fillId="44" borderId="25" xfId="181" applyNumberFormat="1" applyFont="1" applyFill="1" applyBorder="1" applyAlignment="1">
      <alignment horizontal="center" vertical="center" wrapText="1"/>
      <protection/>
    </xf>
    <xf numFmtId="49" fontId="16" fillId="0" borderId="26" xfId="181" applyNumberFormat="1" applyFont="1" applyBorder="1" applyAlignment="1">
      <alignment horizontal="center" wrapText="1"/>
      <protection/>
    </xf>
    <xf numFmtId="49" fontId="16" fillId="0" borderId="25" xfId="181" applyNumberFormat="1" applyFont="1" applyBorder="1" applyAlignment="1">
      <alignment horizontal="center" wrapText="1"/>
      <protection/>
    </xf>
    <xf numFmtId="49" fontId="28" fillId="0" borderId="0" xfId="181" applyNumberFormat="1" applyFont="1" applyBorder="1" applyAlignment="1">
      <alignment horizontal="center" wrapText="1"/>
      <protection/>
    </xf>
    <xf numFmtId="49" fontId="28" fillId="0" borderId="0" xfId="181" applyNumberFormat="1" applyFont="1" applyAlignment="1">
      <alignment horizontal="center"/>
      <protection/>
    </xf>
    <xf numFmtId="49" fontId="0" fillId="0" borderId="0" xfId="181" applyNumberFormat="1" applyFont="1" applyAlignment="1">
      <alignment horizontal="left" wrapText="1"/>
      <protection/>
    </xf>
    <xf numFmtId="49" fontId="3" fillId="0" borderId="0" xfId="181" applyNumberFormat="1" applyFont="1" applyAlignment="1">
      <alignment horizontal="left" wrapText="1"/>
      <protection/>
    </xf>
    <xf numFmtId="49" fontId="0" fillId="0" borderId="0" xfId="181" applyNumberFormat="1" applyFont="1" applyAlignment="1">
      <alignment/>
      <protection/>
    </xf>
    <xf numFmtId="49" fontId="14" fillId="0" borderId="0" xfId="181" applyNumberFormat="1" applyFont="1" applyAlignment="1">
      <alignment horizontal="center" wrapText="1"/>
      <protection/>
    </xf>
    <xf numFmtId="49" fontId="18" fillId="0" borderId="22" xfId="181" applyNumberFormat="1" applyFont="1" applyBorder="1" applyAlignment="1">
      <alignment horizontal="left"/>
      <protection/>
    </xf>
    <xf numFmtId="49" fontId="18" fillId="0" borderId="0" xfId="181" applyNumberFormat="1" applyFont="1" applyAlignment="1">
      <alignment horizontal="center"/>
      <protection/>
    </xf>
    <xf numFmtId="49" fontId="55" fillId="3" borderId="26" xfId="181" applyNumberFormat="1" applyFont="1" applyFill="1" applyBorder="1" applyAlignment="1">
      <alignment horizontal="center" wrapText="1"/>
      <protection/>
    </xf>
    <xf numFmtId="49" fontId="55" fillId="3" borderId="25" xfId="181" applyNumberFormat="1" applyFont="1" applyFill="1" applyBorder="1" applyAlignment="1">
      <alignment horizontal="center" wrapText="1"/>
      <protection/>
    </xf>
    <xf numFmtId="49" fontId="54" fillId="3" borderId="26" xfId="181" applyNumberFormat="1" applyFont="1" applyFill="1" applyBorder="1" applyAlignment="1">
      <alignment horizontal="center" wrapText="1"/>
      <protection/>
    </xf>
    <xf numFmtId="49" fontId="54" fillId="3" borderId="25" xfId="181" applyNumberFormat="1" applyFont="1" applyFill="1" applyBorder="1" applyAlignment="1">
      <alignment horizontal="center" wrapText="1"/>
      <protection/>
    </xf>
    <xf numFmtId="49" fontId="3" fillId="0" borderId="20" xfId="181" applyNumberFormat="1" applyFont="1" applyBorder="1" applyAlignment="1">
      <alignment horizontal="center"/>
      <protection/>
    </xf>
    <xf numFmtId="49" fontId="18" fillId="0" borderId="0" xfId="181" applyNumberFormat="1" applyFont="1" applyBorder="1" applyAlignment="1">
      <alignment horizontal="left"/>
      <protection/>
    </xf>
    <xf numFmtId="49" fontId="3" fillId="0" borderId="20" xfId="181" applyNumberFormat="1" applyFont="1" applyFill="1" applyBorder="1" applyAlignment="1">
      <alignment horizontal="center" vertical="center" wrapText="1"/>
      <protection/>
    </xf>
    <xf numFmtId="49" fontId="20" fillId="0" borderId="20" xfId="181" applyNumberFormat="1" applyFont="1" applyFill="1" applyBorder="1" applyAlignment="1">
      <alignment horizontal="center" vertical="center" wrapText="1"/>
      <protection/>
    </xf>
    <xf numFmtId="49" fontId="75" fillId="4" borderId="21" xfId="183" applyNumberFormat="1" applyFont="1" applyFill="1" applyBorder="1" applyAlignment="1">
      <alignment horizontal="center" vertical="center" wrapText="1"/>
      <protection/>
    </xf>
    <xf numFmtId="49" fontId="75" fillId="4" borderId="38" xfId="183" applyNumberFormat="1" applyFont="1" applyFill="1" applyBorder="1" applyAlignment="1">
      <alignment horizontal="center" vertical="center" wrapText="1"/>
      <protection/>
    </xf>
    <xf numFmtId="49" fontId="75" fillId="4" borderId="23" xfId="183" applyNumberFormat="1" applyFont="1" applyFill="1" applyBorder="1" applyAlignment="1">
      <alignment horizontal="center" vertical="center" wrapText="1"/>
      <protection/>
    </xf>
    <xf numFmtId="49" fontId="0" fillId="0" borderId="0" xfId="183" applyNumberFormat="1" applyFont="1" applyAlignment="1">
      <alignment horizontal="left"/>
      <protection/>
    </xf>
    <xf numFmtId="49" fontId="83" fillId="0" borderId="26" xfId="183" applyNumberFormat="1" applyFont="1" applyBorder="1" applyAlignment="1">
      <alignment horizontal="center" vertical="center" wrapText="1"/>
      <protection/>
    </xf>
    <xf numFmtId="49" fontId="83" fillId="0" borderId="25" xfId="183" applyNumberFormat="1" applyFont="1" applyBorder="1" applyAlignment="1">
      <alignment horizontal="center" vertical="center" wrapText="1"/>
      <protection/>
    </xf>
    <xf numFmtId="49" fontId="30" fillId="0" borderId="0" xfId="183" applyNumberFormat="1" applyFont="1" applyBorder="1" applyAlignment="1">
      <alignment horizontal="center" wrapText="1"/>
      <protection/>
    </xf>
    <xf numFmtId="49" fontId="6" fillId="0" borderId="40" xfId="183" applyNumberFormat="1" applyFont="1" applyFill="1" applyBorder="1" applyAlignment="1">
      <alignment horizontal="center" vertical="center"/>
      <protection/>
    </xf>
    <xf numFmtId="49" fontId="6" fillId="0" borderId="20" xfId="183" applyNumberFormat="1" applyFont="1" applyFill="1" applyBorder="1" applyAlignment="1">
      <alignment horizontal="center" vertical="center" wrapText="1"/>
      <protection/>
    </xf>
    <xf numFmtId="49" fontId="6" fillId="0" borderId="21" xfId="183" applyNumberFormat="1" applyFont="1" applyFill="1" applyBorder="1" applyAlignment="1">
      <alignment horizontal="center" vertical="center" wrapText="1"/>
      <protection/>
    </xf>
    <xf numFmtId="49" fontId="6" fillId="0" borderId="38" xfId="183" applyNumberFormat="1" applyFont="1" applyFill="1" applyBorder="1" applyAlignment="1">
      <alignment horizontal="center" vertical="center" wrapText="1"/>
      <protection/>
    </xf>
    <xf numFmtId="49" fontId="6" fillId="0" borderId="23" xfId="183" applyNumberFormat="1" applyFont="1" applyFill="1" applyBorder="1" applyAlignment="1">
      <alignment horizontal="center" vertical="center" wrapText="1"/>
      <protection/>
    </xf>
    <xf numFmtId="49" fontId="13" fillId="0" borderId="0" xfId="183" applyNumberFormat="1" applyFont="1" applyAlignment="1">
      <alignment horizontal="center"/>
      <protection/>
    </xf>
    <xf numFmtId="49" fontId="30" fillId="0" borderId="0" xfId="183" applyNumberFormat="1" applyFont="1" applyBorder="1" applyAlignment="1">
      <alignment horizontal="center"/>
      <protection/>
    </xf>
    <xf numFmtId="49" fontId="85" fillId="3" borderId="26" xfId="183" applyNumberFormat="1" applyFont="1" applyFill="1" applyBorder="1" applyAlignment="1">
      <alignment horizontal="center" vertical="center" wrapText="1"/>
      <protection/>
    </xf>
    <xf numFmtId="49" fontId="85" fillId="3" borderId="25" xfId="183" applyNumberFormat="1" applyFont="1" applyFill="1" applyBorder="1" applyAlignment="1">
      <alignment horizontal="center" vertical="center" wrapText="1"/>
      <protection/>
    </xf>
    <xf numFmtId="49" fontId="28" fillId="0" borderId="0" xfId="183" applyNumberFormat="1" applyFont="1" applyAlignment="1">
      <alignment horizontal="center"/>
      <protection/>
    </xf>
    <xf numFmtId="0" fontId="25" fillId="47" borderId="0" xfId="183" applyFont="1" applyFill="1" applyBorder="1" applyAlignment="1">
      <alignment horizontal="center"/>
      <protection/>
    </xf>
    <xf numFmtId="49" fontId="30" fillId="0" borderId="0" xfId="183" applyNumberFormat="1" applyFont="1" applyAlignment="1">
      <alignment horizontal="center"/>
      <protection/>
    </xf>
    <xf numFmtId="49" fontId="25" fillId="0" borderId="0" xfId="183" applyNumberFormat="1" applyFont="1" applyBorder="1" applyAlignment="1">
      <alignment horizontal="center" wrapText="1"/>
      <protection/>
    </xf>
    <xf numFmtId="49" fontId="6" fillId="0" borderId="26" xfId="183" applyNumberFormat="1" applyFont="1" applyBorder="1" applyAlignment="1">
      <alignment horizontal="center" vertical="center" wrapText="1"/>
      <protection/>
    </xf>
    <xf numFmtId="49" fontId="6" fillId="0" borderId="25" xfId="183" applyNumberFormat="1" applyFont="1" applyBorder="1" applyAlignment="1">
      <alignment horizontal="center" vertical="center" wrapText="1"/>
      <protection/>
    </xf>
    <xf numFmtId="49" fontId="25" fillId="0" borderId="0" xfId="183" applyNumberFormat="1" applyFont="1" applyBorder="1" applyAlignment="1">
      <alignment horizontal="center"/>
      <protection/>
    </xf>
    <xf numFmtId="49" fontId="3" fillId="0" borderId="0" xfId="183" applyNumberFormat="1" applyFont="1" applyBorder="1" applyAlignment="1">
      <alignment horizontal="left"/>
      <protection/>
    </xf>
    <xf numFmtId="49" fontId="6" fillId="0" borderId="35" xfId="183" applyNumberFormat="1" applyFont="1" applyFill="1" applyBorder="1" applyAlignment="1">
      <alignment horizontal="center" vertical="center"/>
      <protection/>
    </xf>
    <xf numFmtId="49" fontId="6" fillId="0" borderId="36" xfId="183" applyNumberFormat="1" applyFont="1" applyFill="1" applyBorder="1" applyAlignment="1">
      <alignment horizontal="center" vertical="center"/>
      <protection/>
    </xf>
    <xf numFmtId="49" fontId="6" fillId="0" borderId="24" xfId="183" applyNumberFormat="1" applyFont="1" applyFill="1" applyBorder="1" applyAlignment="1">
      <alignment horizontal="center" vertical="center"/>
      <protection/>
    </xf>
    <xf numFmtId="49" fontId="6" fillId="0" borderId="39" xfId="183" applyNumberFormat="1" applyFont="1" applyFill="1" applyBorder="1" applyAlignment="1">
      <alignment horizontal="center" vertical="center"/>
      <protection/>
    </xf>
    <xf numFmtId="49" fontId="6" fillId="0" borderId="27" xfId="183" applyNumberFormat="1" applyFont="1" applyFill="1" applyBorder="1" applyAlignment="1">
      <alignment horizontal="center" vertical="center"/>
      <protection/>
    </xf>
    <xf numFmtId="49" fontId="6" fillId="0" borderId="37" xfId="183" applyNumberFormat="1" applyFont="1" applyFill="1" applyBorder="1" applyAlignment="1">
      <alignment horizontal="center" vertical="center"/>
      <protection/>
    </xf>
    <xf numFmtId="49" fontId="14" fillId="0" borderId="0" xfId="183" applyNumberFormat="1" applyFont="1" applyFill="1" applyAlignment="1">
      <alignment horizontal="center" wrapText="1"/>
      <protection/>
    </xf>
    <xf numFmtId="49" fontId="14" fillId="0" borderId="0" xfId="183" applyNumberFormat="1" applyFont="1" applyAlignment="1">
      <alignment horizontal="center"/>
      <protection/>
    </xf>
    <xf numFmtId="49" fontId="4" fillId="0" borderId="0" xfId="183" applyNumberFormat="1" applyFont="1" applyAlignment="1">
      <alignment horizontal="left"/>
      <protection/>
    </xf>
    <xf numFmtId="49" fontId="6" fillId="0" borderId="26" xfId="183" applyNumberFormat="1" applyFont="1" applyFill="1" applyBorder="1" applyAlignment="1">
      <alignment horizontal="center" vertical="center"/>
      <protection/>
    </xf>
    <xf numFmtId="49" fontId="3" fillId="0" borderId="0" xfId="183" applyNumberFormat="1" applyFont="1" applyFill="1" applyAlignment="1">
      <alignment horizontal="left"/>
      <protection/>
    </xf>
    <xf numFmtId="49" fontId="32" fillId="0" borderId="0" xfId="183" applyNumberFormat="1" applyFont="1" applyAlignment="1">
      <alignment horizontal="center"/>
      <protection/>
    </xf>
    <xf numFmtId="49" fontId="18" fillId="0" borderId="0" xfId="183" applyNumberFormat="1" applyFont="1" applyBorder="1" applyAlignment="1">
      <alignment horizontal="left"/>
      <protection/>
    </xf>
    <xf numFmtId="49" fontId="6" fillId="0" borderId="26" xfId="183" applyNumberFormat="1" applyFont="1" applyFill="1" applyBorder="1" applyAlignment="1">
      <alignment horizontal="center" vertical="center" wrapText="1"/>
      <protection/>
    </xf>
    <xf numFmtId="49" fontId="84" fillId="3" borderId="26" xfId="183" applyNumberFormat="1" applyFont="1" applyFill="1" applyBorder="1" applyAlignment="1">
      <alignment horizontal="center" vertical="center" wrapText="1"/>
      <protection/>
    </xf>
    <xf numFmtId="49" fontId="84" fillId="3" borderId="25" xfId="183" applyNumberFormat="1" applyFont="1" applyFill="1" applyBorder="1" applyAlignment="1">
      <alignment horizontal="center" vertical="center" wrapText="1"/>
      <protection/>
    </xf>
    <xf numFmtId="49" fontId="6" fillId="0" borderId="25" xfId="183" applyNumberFormat="1" applyFont="1" applyFill="1" applyBorder="1" applyAlignment="1">
      <alignment horizontal="center" vertical="center" wrapText="1"/>
      <protection/>
    </xf>
    <xf numFmtId="0" fontId="67" fillId="3" borderId="26" xfId="183" applyFont="1" applyFill="1" applyBorder="1" applyAlignment="1">
      <alignment horizontal="center" vertical="center" wrapText="1"/>
      <protection/>
    </xf>
    <xf numFmtId="0" fontId="67" fillId="3" borderId="25" xfId="183" applyFont="1" applyFill="1" applyBorder="1" applyAlignment="1">
      <alignment horizontal="center" vertical="center" wrapText="1"/>
      <protection/>
    </xf>
    <xf numFmtId="0" fontId="87" fillId="0" borderId="0" xfId="183" applyFont="1" applyAlignment="1">
      <alignment horizontal="center"/>
      <protection/>
    </xf>
    <xf numFmtId="0" fontId="6" fillId="0" borderId="26" xfId="183" applyFont="1" applyBorder="1" applyAlignment="1">
      <alignment horizontal="center" vertical="center" wrapText="1"/>
      <protection/>
    </xf>
    <xf numFmtId="0" fontId="6" fillId="0" borderId="25" xfId="183" applyFont="1" applyBorder="1" applyAlignment="1">
      <alignment horizontal="center" vertical="center" wrapText="1"/>
      <protection/>
    </xf>
    <xf numFmtId="0" fontId="6" fillId="0" borderId="20" xfId="183" applyFont="1" applyBorder="1" applyAlignment="1">
      <alignment horizontal="center" vertical="center" wrapText="1"/>
      <protection/>
    </xf>
    <xf numFmtId="0" fontId="6" fillId="0" borderId="21" xfId="183" applyFont="1" applyBorder="1" applyAlignment="1">
      <alignment horizontal="center" vertical="center" wrapText="1"/>
      <protection/>
    </xf>
    <xf numFmtId="0" fontId="6" fillId="0" borderId="38" xfId="183" applyFont="1" applyBorder="1" applyAlignment="1">
      <alignment horizontal="center" vertical="center" wrapText="1"/>
      <protection/>
    </xf>
    <xf numFmtId="0" fontId="6" fillId="0" borderId="23" xfId="183" applyFont="1" applyBorder="1" applyAlignment="1">
      <alignment horizontal="center" vertical="center" wrapText="1"/>
      <protection/>
    </xf>
    <xf numFmtId="0" fontId="21" fillId="0" borderId="26" xfId="183" applyFont="1" applyBorder="1" applyAlignment="1">
      <alignment horizontal="center" vertical="center" wrapText="1"/>
      <protection/>
    </xf>
    <xf numFmtId="0" fontId="21" fillId="0" borderId="25" xfId="183" applyFont="1" applyBorder="1" applyAlignment="1">
      <alignment horizontal="center" vertical="center" wrapText="1"/>
      <protection/>
    </xf>
    <xf numFmtId="49" fontId="6" fillId="0" borderId="19" xfId="183" applyNumberFormat="1" applyFont="1" applyFill="1" applyBorder="1" applyAlignment="1">
      <alignment horizontal="center" vertical="center"/>
      <protection/>
    </xf>
    <xf numFmtId="49" fontId="6" fillId="0" borderId="0" xfId="183" applyNumberFormat="1" applyFont="1" applyFill="1" applyBorder="1" applyAlignment="1">
      <alignment horizontal="center" vertical="center"/>
      <protection/>
    </xf>
    <xf numFmtId="49" fontId="6" fillId="0" borderId="22" xfId="183" applyNumberFormat="1" applyFont="1" applyFill="1" applyBorder="1" applyAlignment="1">
      <alignment horizontal="center" vertical="center"/>
      <protection/>
    </xf>
    <xf numFmtId="0" fontId="13" fillId="0" borderId="22" xfId="183" applyFont="1" applyBorder="1" applyAlignment="1">
      <alignment horizontal="left"/>
      <protection/>
    </xf>
    <xf numFmtId="0" fontId="6" fillId="0" borderId="26" xfId="183" applyFont="1" applyBorder="1" applyAlignment="1">
      <alignment horizontal="center" vertical="center"/>
      <protection/>
    </xf>
    <xf numFmtId="0" fontId="6" fillId="0" borderId="40" xfId="183" applyFont="1" applyBorder="1" applyAlignment="1">
      <alignment horizontal="center" vertical="center"/>
      <protection/>
    </xf>
    <xf numFmtId="0" fontId="6" fillId="0" borderId="25" xfId="183" applyFont="1" applyBorder="1" applyAlignment="1">
      <alignment horizontal="center" vertical="center"/>
      <protection/>
    </xf>
    <xf numFmtId="0" fontId="30" fillId="0" borderId="0" xfId="183" applyNumberFormat="1" applyFont="1" applyBorder="1" applyAlignment="1">
      <alignment horizontal="center"/>
      <protection/>
    </xf>
    <xf numFmtId="0" fontId="30" fillId="0" borderId="0" xfId="183" applyFont="1" applyBorder="1" applyAlignment="1">
      <alignment horizontal="center" wrapText="1"/>
      <protection/>
    </xf>
    <xf numFmtId="0" fontId="25" fillId="0" borderId="0" xfId="183" applyFont="1" applyBorder="1" applyAlignment="1">
      <alignment horizontal="center" wrapText="1"/>
      <protection/>
    </xf>
    <xf numFmtId="0" fontId="66" fillId="3" borderId="26" xfId="183" applyFont="1" applyFill="1" applyBorder="1" applyAlignment="1">
      <alignment horizontal="center" vertical="center" wrapText="1"/>
      <protection/>
    </xf>
    <xf numFmtId="0" fontId="66" fillId="3" borderId="25" xfId="183" applyFont="1" applyFill="1" applyBorder="1" applyAlignment="1">
      <alignment horizontal="center" vertical="center" wrapText="1"/>
      <protection/>
    </xf>
    <xf numFmtId="0" fontId="25" fillId="0" borderId="0" xfId="183" applyNumberFormat="1" applyFont="1" applyBorder="1" applyAlignment="1">
      <alignment horizontal="center"/>
      <protection/>
    </xf>
    <xf numFmtId="0" fontId="3" fillId="0" borderId="0" xfId="183" applyNumberFormat="1" applyFont="1" applyAlignment="1">
      <alignment horizontal="left"/>
      <protection/>
    </xf>
    <xf numFmtId="0" fontId="0" fillId="0" borderId="0" xfId="183" applyFont="1" applyAlignment="1">
      <alignment horizontal="left"/>
      <protection/>
    </xf>
    <xf numFmtId="0" fontId="0" fillId="0" borderId="0" xfId="183" applyFont="1" applyBorder="1" applyAlignment="1">
      <alignment/>
      <protection/>
    </xf>
    <xf numFmtId="0" fontId="14" fillId="0" borderId="0" xfId="183" applyFont="1" applyAlignment="1">
      <alignment horizontal="center" wrapText="1"/>
      <protection/>
    </xf>
    <xf numFmtId="0" fontId="13" fillId="0" borderId="0" xfId="183" applyFont="1" applyBorder="1" applyAlignment="1">
      <alignment horizontal="center"/>
      <protection/>
    </xf>
    <xf numFmtId="3" fontId="0" fillId="47" borderId="0" xfId="183" applyNumberFormat="1" applyFont="1" applyFill="1" applyBorder="1" applyAlignment="1">
      <alignment horizontal="left"/>
      <protection/>
    </xf>
    <xf numFmtId="0" fontId="3" fillId="0" borderId="0" xfId="183" applyFont="1" applyBorder="1" applyAlignment="1">
      <alignment horizontal="left"/>
      <protection/>
    </xf>
    <xf numFmtId="0" fontId="0" fillId="0" borderId="0" xfId="183" applyFont="1" applyBorder="1" applyAlignment="1">
      <alignment horizontal="left"/>
      <protection/>
    </xf>
    <xf numFmtId="0" fontId="12" fillId="0" borderId="20" xfId="183" applyFont="1" applyBorder="1" applyAlignment="1">
      <alignment horizontal="center" vertical="center" wrapText="1"/>
      <protection/>
    </xf>
    <xf numFmtId="0" fontId="14" fillId="0" borderId="0" xfId="183" applyFont="1" applyAlignment="1">
      <alignment horizontal="center"/>
      <protection/>
    </xf>
    <xf numFmtId="0" fontId="6" fillId="0" borderId="20" xfId="183" applyFont="1" applyFill="1" applyBorder="1" applyAlignment="1">
      <alignment horizontal="center" vertical="center" wrapText="1"/>
      <protection/>
    </xf>
    <xf numFmtId="0" fontId="32" fillId="0" borderId="0" xfId="183" applyFont="1" applyAlignment="1">
      <alignment horizontal="center"/>
      <protection/>
    </xf>
    <xf numFmtId="0" fontId="6" fillId="0" borderId="35" xfId="183" applyFont="1" applyBorder="1" applyAlignment="1">
      <alignment horizontal="center" vertical="center" wrapText="1"/>
      <protection/>
    </xf>
    <xf numFmtId="0" fontId="6" fillId="0" borderId="19" xfId="183" applyFont="1" applyBorder="1" applyAlignment="1">
      <alignment horizontal="center" vertical="center" wrapText="1"/>
      <protection/>
    </xf>
    <xf numFmtId="0" fontId="6" fillId="0" borderId="36" xfId="183" applyFont="1" applyBorder="1" applyAlignment="1">
      <alignment horizontal="center" vertical="center" wrapText="1"/>
      <protection/>
    </xf>
    <xf numFmtId="0" fontId="6" fillId="0" borderId="24" xfId="183" applyFont="1" applyBorder="1" applyAlignment="1">
      <alignment horizontal="center" vertical="center" wrapText="1"/>
      <protection/>
    </xf>
    <xf numFmtId="0" fontId="6" fillId="0" borderId="0" xfId="183" applyFont="1" applyBorder="1" applyAlignment="1">
      <alignment horizontal="center" vertical="center" wrapText="1"/>
      <protection/>
    </xf>
    <xf numFmtId="0" fontId="6" fillId="0" borderId="39" xfId="183" applyFont="1" applyBorder="1" applyAlignment="1">
      <alignment horizontal="center" vertical="center" wrapText="1"/>
      <protection/>
    </xf>
    <xf numFmtId="0" fontId="6" fillId="0" borderId="20" xfId="183" applyFont="1" applyBorder="1" applyAlignment="1">
      <alignment horizontal="center" vertical="center"/>
      <protection/>
    </xf>
    <xf numFmtId="49" fontId="19" fillId="0" borderId="22" xfId="183" applyNumberFormat="1" applyFont="1" applyBorder="1" applyAlignment="1">
      <alignment horizontal="center"/>
      <protection/>
    </xf>
    <xf numFmtId="49" fontId="73" fillId="0" borderId="20" xfId="183" applyNumberFormat="1" applyFont="1" applyBorder="1" applyAlignment="1">
      <alignment horizontal="center" vertical="center" wrapText="1"/>
      <protection/>
    </xf>
    <xf numFmtId="49" fontId="12" fillId="0" borderId="20" xfId="183" applyNumberFormat="1" applyFont="1" applyBorder="1" applyAlignment="1">
      <alignment horizontal="center" vertical="center" wrapText="1"/>
      <protection/>
    </xf>
    <xf numFmtId="49" fontId="3" fillId="0" borderId="0" xfId="183" applyNumberFormat="1" applyFont="1" applyAlignment="1">
      <alignment horizontal="left"/>
      <protection/>
    </xf>
    <xf numFmtId="49" fontId="5" fillId="0" borderId="0" xfId="183" applyNumberFormat="1" applyFont="1" applyBorder="1" applyAlignment="1">
      <alignment horizontal="left" wrapText="1"/>
      <protection/>
    </xf>
    <xf numFmtId="49" fontId="5" fillId="0" borderId="0" xfId="183" applyNumberFormat="1" applyFont="1" applyBorder="1" applyAlignment="1">
      <alignment horizontal="left"/>
      <protection/>
    </xf>
    <xf numFmtId="49" fontId="14" fillId="0" borderId="0" xfId="183" applyNumberFormat="1" applyFont="1" applyAlignment="1">
      <alignment horizontal="center" wrapText="1"/>
      <protection/>
    </xf>
    <xf numFmtId="49" fontId="0" fillId="47" borderId="0" xfId="183" applyNumberFormat="1" applyFont="1" applyFill="1" applyBorder="1" applyAlignment="1">
      <alignment horizontal="left" vertical="top" wrapText="1"/>
      <protection/>
    </xf>
    <xf numFmtId="49" fontId="3" fillId="47" borderId="0" xfId="183" applyNumberFormat="1" applyFont="1" applyFill="1" applyBorder="1" applyAlignment="1">
      <alignment horizontal="left" vertical="top" wrapText="1"/>
      <protection/>
    </xf>
    <xf numFmtId="49" fontId="0" fillId="0" borderId="0" xfId="183" applyNumberFormat="1" applyFont="1" applyAlignment="1">
      <alignment horizontal="justify" vertical="top"/>
      <protection/>
    </xf>
    <xf numFmtId="49" fontId="0" fillId="0" borderId="0" xfId="183" applyNumberFormat="1" applyFont="1" applyBorder="1" applyAlignment="1">
      <alignment horizontal="justify" vertical="top" wrapText="1"/>
      <protection/>
    </xf>
    <xf numFmtId="49" fontId="0" fillId="0" borderId="0" xfId="183" applyNumberFormat="1" applyFont="1" applyBorder="1" applyAlignment="1">
      <alignment horizontal="justify" vertical="top"/>
      <protection/>
    </xf>
    <xf numFmtId="49" fontId="18" fillId="0" borderId="0" xfId="183" applyNumberFormat="1" applyFont="1" applyAlignment="1">
      <alignment horizontal="center" wrapText="1"/>
      <protection/>
    </xf>
    <xf numFmtId="49" fontId="78" fillId="0" borderId="0" xfId="183" applyNumberFormat="1" applyFont="1" applyAlignment="1">
      <alignment horizontal="center"/>
      <protection/>
    </xf>
    <xf numFmtId="49" fontId="6" fillId="0" borderId="20" xfId="183" applyNumberFormat="1" applyFont="1" applyFill="1" applyBorder="1" applyAlignment="1">
      <alignment horizontal="center" vertical="center"/>
      <protection/>
    </xf>
    <xf numFmtId="49" fontId="76" fillId="3" borderId="26" xfId="183" applyNumberFormat="1" applyFont="1" applyFill="1" applyBorder="1" applyAlignment="1">
      <alignment horizontal="center" vertical="center" wrapText="1"/>
      <protection/>
    </xf>
    <xf numFmtId="49" fontId="76" fillId="3" borderId="25" xfId="183" applyNumberFormat="1" applyFont="1" applyFill="1" applyBorder="1" applyAlignment="1">
      <alignment horizontal="center" vertical="center" wrapText="1"/>
      <protection/>
    </xf>
    <xf numFmtId="49" fontId="74" fillId="3" borderId="26" xfId="183" applyNumberFormat="1" applyFont="1" applyFill="1" applyBorder="1" applyAlignment="1">
      <alignment horizontal="center" vertical="center" wrapText="1"/>
      <protection/>
    </xf>
    <xf numFmtId="49" fontId="74" fillId="3" borderId="25" xfId="183" applyNumberFormat="1" applyFont="1" applyFill="1" applyBorder="1" applyAlignment="1">
      <alignment horizontal="center" vertical="center" wrapText="1"/>
      <protection/>
    </xf>
    <xf numFmtId="49" fontId="6" fillId="0" borderId="21" xfId="183" applyNumberFormat="1" applyFont="1" applyBorder="1" applyAlignment="1">
      <alignment horizontal="center" vertical="center" wrapText="1"/>
      <protection/>
    </xf>
    <xf numFmtId="49" fontId="6" fillId="0" borderId="38" xfId="183" applyNumberFormat="1" applyFont="1" applyBorder="1" applyAlignment="1">
      <alignment horizontal="center" vertical="center" wrapText="1"/>
      <protection/>
    </xf>
    <xf numFmtId="49" fontId="6" fillId="0" borderId="23" xfId="183" applyNumberFormat="1" applyFont="1" applyBorder="1" applyAlignment="1">
      <alignment horizontal="center" vertical="center" wrapText="1"/>
      <protection/>
    </xf>
    <xf numFmtId="49" fontId="30" fillId="0" borderId="0" xfId="183" applyNumberFormat="1" applyFont="1" applyBorder="1" applyAlignment="1">
      <alignment horizontal="left" wrapText="1"/>
      <protection/>
    </xf>
    <xf numFmtId="49" fontId="18" fillId="0" borderId="22" xfId="183" applyNumberFormat="1" applyFont="1" applyBorder="1" applyAlignment="1">
      <alignment horizontal="left"/>
      <protection/>
    </xf>
    <xf numFmtId="49" fontId="6" fillId="0" borderId="40" xfId="183" applyNumberFormat="1" applyFont="1" applyBorder="1" applyAlignment="1">
      <alignment horizontal="center" vertical="center" wrapText="1"/>
      <protection/>
    </xf>
    <xf numFmtId="49" fontId="19" fillId="0" borderId="0" xfId="183" applyNumberFormat="1" applyFont="1" applyAlignment="1">
      <alignment horizontal="center"/>
      <protection/>
    </xf>
    <xf numFmtId="49" fontId="7" fillId="0" borderId="0" xfId="183" applyNumberFormat="1" applyFont="1" applyAlignment="1">
      <alignment horizontal="left"/>
      <protection/>
    </xf>
    <xf numFmtId="49" fontId="13" fillId="0" borderId="0" xfId="183" applyNumberFormat="1" applyFont="1" applyBorder="1" applyAlignment="1">
      <alignment horizontal="left"/>
      <protection/>
    </xf>
    <xf numFmtId="49" fontId="7" fillId="0" borderId="26" xfId="183" applyNumberFormat="1" applyFont="1" applyBorder="1" applyAlignment="1">
      <alignment horizontal="center" vertical="center" wrapText="1"/>
      <protection/>
    </xf>
    <xf numFmtId="49" fontId="7" fillId="0" borderId="25" xfId="183" applyNumberFormat="1" applyFont="1" applyBorder="1" applyAlignment="1">
      <alignment horizontal="center" vertical="center" wrapText="1"/>
      <protection/>
    </xf>
    <xf numFmtId="49" fontId="4" fillId="0" borderId="0" xfId="183" applyNumberFormat="1" applyFont="1" applyAlignment="1">
      <alignment/>
      <protection/>
    </xf>
    <xf numFmtId="49" fontId="0" fillId="0" borderId="0" xfId="183" applyNumberFormat="1" applyFont="1" applyBorder="1" applyAlignment="1">
      <alignment horizontal="left"/>
      <protection/>
    </xf>
    <xf numFmtId="49" fontId="19" fillId="0" borderId="26" xfId="183" applyNumberFormat="1" applyFont="1" applyBorder="1" applyAlignment="1">
      <alignment horizontal="center" vertical="center" wrapText="1"/>
      <protection/>
    </xf>
    <xf numFmtId="49" fontId="19" fillId="0" borderId="25" xfId="183" applyNumberFormat="1" applyFont="1" applyBorder="1" applyAlignment="1">
      <alignment horizontal="center" vertical="center" wrapText="1"/>
      <protection/>
    </xf>
    <xf numFmtId="49" fontId="89" fillId="3" borderId="26" xfId="183" applyNumberFormat="1" applyFont="1" applyFill="1" applyBorder="1" applyAlignment="1">
      <alignment horizontal="center" vertical="center" wrapText="1"/>
      <protection/>
    </xf>
    <xf numFmtId="49" fontId="89" fillId="3" borderId="25" xfId="183" applyNumberFormat="1" applyFont="1" applyFill="1" applyBorder="1" applyAlignment="1">
      <alignment horizontal="center" vertical="center" wrapText="1"/>
      <protection/>
    </xf>
    <xf numFmtId="49" fontId="88" fillId="3" borderId="26" xfId="183" applyNumberFormat="1" applyFont="1" applyFill="1" applyBorder="1" applyAlignment="1">
      <alignment horizontal="center" vertical="center" wrapText="1"/>
      <protection/>
    </xf>
    <xf numFmtId="49" fontId="88" fillId="3" borderId="25" xfId="183" applyNumberFormat="1" applyFont="1" applyFill="1" applyBorder="1" applyAlignment="1">
      <alignment horizontal="center" vertical="center" wrapText="1"/>
      <protection/>
    </xf>
    <xf numFmtId="49" fontId="6" fillId="0" borderId="35" xfId="183" applyNumberFormat="1" applyFont="1" applyFill="1" applyBorder="1" applyAlignment="1">
      <alignment horizontal="center" vertical="center" wrapText="1"/>
      <protection/>
    </xf>
    <xf numFmtId="49" fontId="6" fillId="0" borderId="36" xfId="183" applyNumberFormat="1" applyFont="1" applyFill="1" applyBorder="1" applyAlignment="1">
      <alignment horizontal="center" vertical="center" wrapText="1"/>
      <protection/>
    </xf>
    <xf numFmtId="49" fontId="6" fillId="0" borderId="24" xfId="183" applyNumberFormat="1" applyFont="1" applyFill="1" applyBorder="1" applyAlignment="1">
      <alignment horizontal="center" vertical="center" wrapText="1"/>
      <protection/>
    </xf>
    <xf numFmtId="49" fontId="6" fillId="0" borderId="39" xfId="183" applyNumberFormat="1" applyFont="1" applyFill="1" applyBorder="1" applyAlignment="1">
      <alignment horizontal="center" vertical="center" wrapText="1"/>
      <protection/>
    </xf>
    <xf numFmtId="49" fontId="6" fillId="0" borderId="27" xfId="183" applyNumberFormat="1" applyFont="1" applyFill="1" applyBorder="1" applyAlignment="1">
      <alignment horizontal="center" vertical="center" wrapText="1"/>
      <protection/>
    </xf>
    <xf numFmtId="49" fontId="6" fillId="0" borderId="37" xfId="183" applyNumberFormat="1" applyFont="1" applyFill="1" applyBorder="1" applyAlignment="1">
      <alignment horizontal="center" vertical="center" wrapText="1"/>
      <protection/>
    </xf>
    <xf numFmtId="49" fontId="28" fillId="0" borderId="0" xfId="183" applyNumberFormat="1" applyFont="1" applyAlignment="1">
      <alignment horizontal="center"/>
      <protection/>
    </xf>
    <xf numFmtId="0" fontId="81" fillId="0" borderId="40" xfId="183" applyFont="1" applyFill="1" applyBorder="1" applyAlignment="1">
      <alignment horizontal="center" vertical="center" wrapText="1"/>
      <protection/>
    </xf>
    <xf numFmtId="0" fontId="81" fillId="0" borderId="25" xfId="183" applyFont="1" applyFill="1" applyBorder="1" applyAlignment="1">
      <alignment horizontal="center" vertical="center" wrapText="1"/>
      <protection/>
    </xf>
    <xf numFmtId="49" fontId="6" fillId="47" borderId="26" xfId="183" applyNumberFormat="1" applyFont="1" applyFill="1" applyBorder="1" applyAlignment="1">
      <alignment horizontal="center" vertical="center"/>
      <protection/>
    </xf>
    <xf numFmtId="49" fontId="6" fillId="47" borderId="25" xfId="183" applyNumberFormat="1" applyFont="1" applyFill="1" applyBorder="1" applyAlignment="1">
      <alignment horizontal="center" vertical="center"/>
      <protection/>
    </xf>
    <xf numFmtId="49" fontId="13" fillId="0" borderId="22" xfId="183" applyNumberFormat="1" applyFont="1" applyFill="1" applyBorder="1" applyAlignment="1">
      <alignment horizontal="center" vertical="center"/>
      <protection/>
    </xf>
    <xf numFmtId="49" fontId="6" fillId="0" borderId="40" xfId="183" applyNumberFormat="1" applyFont="1" applyFill="1" applyBorder="1" applyAlignment="1">
      <alignment horizontal="center" vertical="center" wrapText="1"/>
      <protection/>
    </xf>
    <xf numFmtId="49" fontId="89" fillId="3" borderId="26" xfId="183" applyNumberFormat="1" applyFont="1" applyFill="1" applyBorder="1" applyAlignment="1">
      <alignment horizontal="center" vertical="center"/>
      <protection/>
    </xf>
    <xf numFmtId="49" fontId="89" fillId="3" borderId="25" xfId="183" applyNumberFormat="1" applyFont="1" applyFill="1" applyBorder="1" applyAlignment="1">
      <alignment horizontal="center" vertical="center"/>
      <protection/>
    </xf>
    <xf numFmtId="49" fontId="19" fillId="0" borderId="26" xfId="183" applyNumberFormat="1" applyFont="1" applyFill="1" applyBorder="1" applyAlignment="1">
      <alignment horizontal="center" vertical="center"/>
      <protection/>
    </xf>
    <xf numFmtId="49" fontId="19" fillId="0" borderId="25" xfId="183" applyNumberFormat="1" applyFont="1" applyFill="1" applyBorder="1" applyAlignment="1">
      <alignment horizontal="center" vertical="center"/>
      <protection/>
    </xf>
    <xf numFmtId="49" fontId="0" fillId="0" borderId="0" xfId="183" applyNumberFormat="1" applyFont="1" applyFill="1" applyAlignment="1">
      <alignment horizontal="left"/>
      <protection/>
    </xf>
    <xf numFmtId="49" fontId="88" fillId="3" borderId="26" xfId="183" applyNumberFormat="1" applyFont="1" applyFill="1" applyBorder="1" applyAlignment="1">
      <alignment horizontal="center" vertical="center"/>
      <protection/>
    </xf>
    <xf numFmtId="49" fontId="88" fillId="3" borderId="25" xfId="183" applyNumberFormat="1" applyFont="1" applyFill="1" applyBorder="1" applyAlignment="1">
      <alignment horizontal="center" vertical="center"/>
      <protection/>
    </xf>
    <xf numFmtId="49" fontId="18" fillId="0" borderId="0" xfId="183" applyNumberFormat="1" applyFont="1" applyFill="1" applyBorder="1" applyAlignment="1">
      <alignment horizontal="left"/>
      <protection/>
    </xf>
    <xf numFmtId="0" fontId="25" fillId="0" borderId="0" xfId="183" applyFont="1" applyAlignment="1">
      <alignment horizontal="center"/>
      <protection/>
    </xf>
    <xf numFmtId="0" fontId="7" fillId="0" borderId="20" xfId="183" applyFont="1" applyFill="1" applyBorder="1" applyAlignment="1">
      <alignment horizontal="center" vertical="center" wrapText="1"/>
      <protection/>
    </xf>
    <xf numFmtId="0" fontId="28" fillId="47" borderId="0" xfId="183" applyFont="1" applyFill="1" applyBorder="1" applyAlignment="1">
      <alignment horizontal="center"/>
      <protection/>
    </xf>
    <xf numFmtId="49" fontId="7" fillId="0" borderId="35" xfId="183" applyNumberFormat="1" applyFont="1" applyFill="1" applyBorder="1" applyAlignment="1">
      <alignment horizontal="center" vertical="center"/>
      <protection/>
    </xf>
    <xf numFmtId="49" fontId="7" fillId="0" borderId="36" xfId="183" applyNumberFormat="1" applyFont="1" applyFill="1" applyBorder="1" applyAlignment="1">
      <alignment horizontal="center" vertical="center"/>
      <protection/>
    </xf>
    <xf numFmtId="49" fontId="7" fillId="0" borderId="24" xfId="183" applyNumberFormat="1" applyFont="1" applyFill="1" applyBorder="1" applyAlignment="1">
      <alignment horizontal="center" vertical="center"/>
      <protection/>
    </xf>
    <xf numFmtId="49" fontId="7" fillId="0" borderId="39" xfId="183" applyNumberFormat="1" applyFont="1" applyFill="1" applyBorder="1" applyAlignment="1">
      <alignment horizontal="center" vertical="center"/>
      <protection/>
    </xf>
    <xf numFmtId="49" fontId="7" fillId="0" borderId="27" xfId="183" applyNumberFormat="1" applyFont="1" applyFill="1" applyBorder="1" applyAlignment="1">
      <alignment horizontal="center" vertical="center"/>
      <protection/>
    </xf>
    <xf numFmtId="49" fontId="7" fillId="0" borderId="37" xfId="183" applyNumberFormat="1" applyFont="1" applyFill="1" applyBorder="1" applyAlignment="1">
      <alignment horizontal="center" vertical="center"/>
      <protection/>
    </xf>
    <xf numFmtId="0" fontId="18" fillId="0" borderId="0" xfId="183" applyFont="1" applyBorder="1" applyAlignment="1">
      <alignment horizontal="left"/>
      <protection/>
    </xf>
    <xf numFmtId="0" fontId="13" fillId="0" borderId="0" xfId="183" applyFont="1" applyAlignment="1">
      <alignment horizontal="center"/>
      <protection/>
    </xf>
    <xf numFmtId="49" fontId="30" fillId="0" borderId="0" xfId="183" applyNumberFormat="1" applyFont="1" applyBorder="1" applyAlignment="1">
      <alignment horizontal="justify" vertical="justify" wrapText="1"/>
      <protection/>
    </xf>
    <xf numFmtId="0" fontId="14" fillId="0" borderId="0" xfId="183" applyNumberFormat="1" applyFont="1" applyAlignment="1">
      <alignment horizontal="center"/>
      <protection/>
    </xf>
    <xf numFmtId="0" fontId="32" fillId="0" borderId="0" xfId="183" applyNumberFormat="1" applyFont="1" applyAlignment="1">
      <alignment horizontal="center"/>
      <protection/>
    </xf>
    <xf numFmtId="0" fontId="23" fillId="0" borderId="0" xfId="183" applyNumberFormat="1" applyFont="1" applyAlignment="1">
      <alignment horizontal="center"/>
      <protection/>
    </xf>
    <xf numFmtId="49" fontId="25" fillId="47" borderId="41" xfId="0" applyNumberFormat="1" applyFont="1" applyFill="1" applyBorder="1" applyAlignment="1">
      <alignment horizontal="center" vertical="center"/>
    </xf>
    <xf numFmtId="49" fontId="25" fillId="47" borderId="42" xfId="0" applyNumberFormat="1" applyFont="1" applyFill="1" applyBorder="1" applyAlignment="1">
      <alignment horizontal="center" vertical="center"/>
    </xf>
    <xf numFmtId="49" fontId="99" fillId="47" borderId="26" xfId="0" applyNumberFormat="1" applyFont="1" applyFill="1" applyBorder="1" applyAlignment="1">
      <alignment horizontal="left"/>
    </xf>
    <xf numFmtId="49" fontId="99" fillId="47" borderId="40" xfId="0" applyNumberFormat="1" applyFont="1" applyFill="1" applyBorder="1" applyAlignment="1">
      <alignment horizontal="left"/>
    </xf>
    <xf numFmtId="49" fontId="99" fillId="47" borderId="25" xfId="0" applyNumberFormat="1" applyFont="1" applyFill="1" applyBorder="1" applyAlignment="1">
      <alignment horizontal="left"/>
    </xf>
    <xf numFmtId="0" fontId="0" fillId="51"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0" fontId="15" fillId="50" borderId="0" xfId="0" applyNumberFormat="1" applyFont="1" applyFill="1" applyAlignment="1">
      <alignment horizontal="center"/>
    </xf>
    <xf numFmtId="0" fontId="4" fillId="50" borderId="0" xfId="0" applyNumberFormat="1" applyFont="1" applyFill="1" applyAlignment="1">
      <alignment horizontal="left"/>
    </xf>
    <xf numFmtId="49" fontId="156" fillId="50" borderId="0" xfId="0" applyNumberFormat="1" applyFont="1" applyFill="1" applyBorder="1" applyAlignment="1" applyProtection="1">
      <alignment horizontal="center" vertical="center" wrapText="1"/>
      <protection/>
    </xf>
    <xf numFmtId="49" fontId="4" fillId="50" borderId="0" xfId="0" applyNumberFormat="1" applyFont="1" applyFill="1" applyAlignment="1">
      <alignment horizontal="left"/>
    </xf>
    <xf numFmtId="0" fontId="3" fillId="50" borderId="0" xfId="0" applyNumberFormat="1" applyFont="1" applyFill="1" applyAlignment="1">
      <alignment horizontal="center"/>
    </xf>
    <xf numFmtId="0" fontId="7" fillId="50" borderId="0" xfId="0" applyNumberFormat="1" applyFont="1" applyFill="1" applyAlignment="1">
      <alignment horizontal="center" wrapText="1"/>
    </xf>
    <xf numFmtId="49" fontId="7" fillId="50" borderId="0" xfId="0" applyNumberFormat="1" applyFont="1" applyFill="1" applyAlignment="1">
      <alignment horizontal="center" wrapText="1"/>
    </xf>
    <xf numFmtId="49" fontId="3" fillId="50" borderId="0" xfId="0" applyNumberFormat="1" applyFont="1" applyFill="1" applyAlignment="1">
      <alignment horizontal="center"/>
    </xf>
    <xf numFmtId="49" fontId="14" fillId="50" borderId="0" xfId="0" applyNumberFormat="1" applyFont="1" applyFill="1" applyBorder="1" applyAlignment="1">
      <alignment horizontal="center" wrapText="1"/>
    </xf>
    <xf numFmtId="0" fontId="14" fillId="50" borderId="0" xfId="0" applyNumberFormat="1" applyFont="1" applyFill="1" applyBorder="1" applyAlignment="1">
      <alignment horizontal="center" vertical="center"/>
    </xf>
    <xf numFmtId="49" fontId="14" fillId="50" borderId="0" xfId="0" applyNumberFormat="1" applyFont="1" applyFill="1" applyBorder="1" applyAlignment="1">
      <alignment horizontal="center" vertical="center"/>
    </xf>
    <xf numFmtId="49" fontId="24" fillId="50" borderId="21" xfId="0" applyNumberFormat="1" applyFont="1" applyFill="1" applyBorder="1" applyAlignment="1">
      <alignment horizontal="center" vertical="center" wrapText="1"/>
    </xf>
    <xf numFmtId="49" fontId="24" fillId="50" borderId="23" xfId="0" applyNumberFormat="1" applyFont="1" applyFill="1" applyBorder="1" applyAlignment="1">
      <alignment horizontal="center" vertical="center" wrapText="1"/>
    </xf>
    <xf numFmtId="0" fontId="23" fillId="50" borderId="19" xfId="0" applyNumberFormat="1" applyFont="1" applyFill="1" applyBorder="1" applyAlignment="1">
      <alignment horizontal="center" vertical="center"/>
    </xf>
    <xf numFmtId="49" fontId="24" fillId="50" borderId="35" xfId="0" applyNumberFormat="1" applyFont="1" applyFill="1" applyBorder="1" applyAlignment="1" applyProtection="1">
      <alignment horizontal="center" vertical="center" wrapText="1"/>
      <protection/>
    </xf>
    <xf numFmtId="49" fontId="24" fillId="50" borderId="38" xfId="0" applyNumberFormat="1" applyFont="1" applyFill="1" applyBorder="1" applyAlignment="1">
      <alignment horizontal="center" vertical="center" wrapText="1"/>
    </xf>
    <xf numFmtId="49" fontId="24" fillId="50" borderId="36" xfId="0" applyNumberFormat="1" applyFont="1" applyFill="1" applyBorder="1" applyAlignment="1" applyProtection="1">
      <alignment horizontal="center" vertical="center" wrapText="1"/>
      <protection/>
    </xf>
    <xf numFmtId="49" fontId="24" fillId="50" borderId="26" xfId="0" applyNumberFormat="1" applyFont="1" applyFill="1" applyBorder="1" applyAlignment="1" applyProtection="1">
      <alignment horizontal="center" vertical="center" wrapText="1"/>
      <protection/>
    </xf>
    <xf numFmtId="49" fontId="24" fillId="50" borderId="40" xfId="0" applyNumberFormat="1" applyFont="1" applyFill="1" applyBorder="1" applyAlignment="1" applyProtection="1">
      <alignment horizontal="center" vertical="center" wrapText="1"/>
      <protection/>
    </xf>
    <xf numFmtId="49" fontId="24" fillId="50" borderId="25" xfId="0" applyNumberFormat="1" applyFont="1" applyFill="1" applyBorder="1" applyAlignment="1" applyProtection="1">
      <alignment horizontal="center" vertical="center" wrapText="1"/>
      <protection/>
    </xf>
    <xf numFmtId="49" fontId="24" fillId="50" borderId="21" xfId="0" applyNumberFormat="1" applyFont="1" applyFill="1" applyBorder="1" applyAlignment="1" applyProtection="1">
      <alignment horizontal="center" vertical="center" wrapText="1"/>
      <protection/>
    </xf>
    <xf numFmtId="0" fontId="0" fillId="50" borderId="22" xfId="0" applyNumberFormat="1" applyFont="1" applyFill="1" applyBorder="1" applyAlignment="1">
      <alignment/>
    </xf>
    <xf numFmtId="0" fontId="12" fillId="50" borderId="35" xfId="0" applyNumberFormat="1" applyFont="1" applyFill="1" applyBorder="1" applyAlignment="1">
      <alignment horizontal="center" vertical="center" wrapText="1"/>
    </xf>
    <xf numFmtId="0" fontId="12" fillId="50" borderId="36" xfId="0" applyNumberFormat="1" applyFont="1" applyFill="1" applyBorder="1" applyAlignment="1">
      <alignment horizontal="center" vertical="center" wrapText="1"/>
    </xf>
    <xf numFmtId="0" fontId="12" fillId="50" borderId="24" xfId="0" applyNumberFormat="1" applyFont="1" applyFill="1" applyBorder="1" applyAlignment="1">
      <alignment horizontal="center" vertical="center" wrapText="1"/>
    </xf>
    <xf numFmtId="0" fontId="12" fillId="50" borderId="39" xfId="0" applyNumberFormat="1" applyFont="1" applyFill="1" applyBorder="1" applyAlignment="1">
      <alignment horizontal="center" vertical="center" wrapText="1"/>
    </xf>
    <xf numFmtId="0" fontId="12" fillId="50" borderId="27" xfId="0" applyNumberFormat="1" applyFont="1" applyFill="1" applyBorder="1" applyAlignment="1">
      <alignment horizontal="center" vertical="center" wrapText="1"/>
    </xf>
    <xf numFmtId="0" fontId="12" fillId="50" borderId="37" xfId="0" applyNumberFormat="1" applyFont="1" applyFill="1" applyBorder="1" applyAlignment="1">
      <alignment horizontal="center" vertical="center" wrapText="1"/>
    </xf>
    <xf numFmtId="49" fontId="12" fillId="50" borderId="26" xfId="0" applyNumberFormat="1" applyFont="1" applyFill="1" applyBorder="1" applyAlignment="1" applyProtection="1">
      <alignment horizontal="center" vertical="center" wrapText="1"/>
      <protection/>
    </xf>
    <xf numFmtId="1" fontId="12" fillId="50" borderId="26" xfId="0" applyNumberFormat="1" applyFont="1" applyFill="1" applyBorder="1" applyAlignment="1">
      <alignment horizontal="center" vertical="center"/>
    </xf>
    <xf numFmtId="1" fontId="12" fillId="50" borderId="40" xfId="0" applyNumberFormat="1" applyFont="1" applyFill="1" applyBorder="1" applyAlignment="1">
      <alignment horizontal="center" vertical="center"/>
    </xf>
    <xf numFmtId="1" fontId="12" fillId="50" borderId="25" xfId="0" applyNumberFormat="1" applyFont="1" applyFill="1" applyBorder="1" applyAlignment="1">
      <alignment horizontal="center" vertical="center"/>
    </xf>
    <xf numFmtId="0" fontId="0" fillId="50" borderId="0" xfId="0" applyNumberFormat="1" applyFont="1" applyFill="1" applyBorder="1" applyAlignment="1">
      <alignment wrapText="1"/>
    </xf>
    <xf numFmtId="49" fontId="14" fillId="50" borderId="0" xfId="0" applyNumberFormat="1" applyFont="1" applyFill="1" applyAlignment="1">
      <alignment horizontal="center"/>
    </xf>
    <xf numFmtId="0" fontId="0" fillId="50" borderId="0" xfId="0" applyNumberFormat="1" applyFont="1" applyFill="1" applyBorder="1" applyAlignment="1">
      <alignment/>
    </xf>
    <xf numFmtId="49" fontId="0" fillId="50" borderId="0" xfId="0" applyNumberFormat="1" applyFont="1" applyFill="1" applyAlignment="1">
      <alignment horizontal="left"/>
    </xf>
    <xf numFmtId="49" fontId="14" fillId="50" borderId="0" xfId="0" applyNumberFormat="1" applyFont="1" applyFill="1" applyAlignment="1">
      <alignment horizontal="center" wrapText="1"/>
    </xf>
    <xf numFmtId="3" fontId="15" fillId="50" borderId="0" xfId="0" applyNumberFormat="1" applyFont="1" applyFill="1" applyAlignment="1">
      <alignment horizontal="center"/>
    </xf>
    <xf numFmtId="3" fontId="18" fillId="50" borderId="19" xfId="0" applyNumberFormat="1" applyFont="1" applyFill="1" applyBorder="1" applyAlignment="1">
      <alignment horizontal="center" vertical="center"/>
    </xf>
    <xf numFmtId="49" fontId="106" fillId="50" borderId="25" xfId="0" applyNumberFormat="1" applyFont="1" applyFill="1" applyBorder="1" applyAlignment="1" applyProtection="1">
      <alignment horizontal="center" vertical="center" wrapText="1"/>
      <protection/>
    </xf>
    <xf numFmtId="49" fontId="106" fillId="50" borderId="35" xfId="0" applyNumberFormat="1" applyFont="1" applyFill="1" applyBorder="1" applyAlignment="1">
      <alignment horizontal="center" vertical="center" wrapText="1"/>
    </xf>
    <xf numFmtId="49" fontId="106" fillId="50" borderId="24" xfId="0" applyNumberFormat="1" applyFont="1" applyFill="1" applyBorder="1" applyAlignment="1">
      <alignment horizontal="center" vertical="center" wrapText="1"/>
    </xf>
    <xf numFmtId="49" fontId="106" fillId="50" borderId="27" xfId="0" applyNumberFormat="1" applyFont="1" applyFill="1" applyBorder="1" applyAlignment="1">
      <alignment horizontal="center" vertical="center" wrapText="1"/>
    </xf>
    <xf numFmtId="0" fontId="14" fillId="50" borderId="0" xfId="0" applyNumberFormat="1" applyFont="1" applyFill="1" applyBorder="1" applyAlignment="1">
      <alignment horizontal="center" wrapText="1"/>
    </xf>
    <xf numFmtId="49" fontId="106" fillId="50" borderId="20" xfId="0" applyNumberFormat="1" applyFont="1" applyFill="1" applyBorder="1" applyAlignment="1" applyProtection="1">
      <alignment horizontal="center" vertical="center" wrapText="1"/>
      <protection/>
    </xf>
    <xf numFmtId="49" fontId="106" fillId="50" borderId="20" xfId="0" applyNumberFormat="1" applyFont="1" applyFill="1" applyBorder="1" applyAlignment="1">
      <alignment horizontal="center" vertical="center" wrapText="1"/>
    </xf>
    <xf numFmtId="0" fontId="111" fillId="50" borderId="20" xfId="0" applyNumberFormat="1" applyFont="1" applyFill="1" applyBorder="1" applyAlignment="1">
      <alignment horizontal="center" vertical="center" wrapText="1"/>
    </xf>
    <xf numFmtId="49" fontId="106" fillId="50" borderId="21" xfId="0" applyNumberFormat="1" applyFont="1" applyFill="1" applyBorder="1" applyAlignment="1">
      <alignment horizontal="center" vertical="center" wrapText="1"/>
    </xf>
    <xf numFmtId="49" fontId="106" fillId="50" borderId="23" xfId="0" applyNumberFormat="1" applyFont="1" applyFill="1" applyBorder="1" applyAlignment="1">
      <alignment horizontal="center" vertical="center" wrapText="1"/>
    </xf>
    <xf numFmtId="49" fontId="106" fillId="50" borderId="38" xfId="0" applyNumberFormat="1" applyFont="1" applyFill="1" applyBorder="1" applyAlignment="1">
      <alignment horizontal="center" vertical="center" wrapText="1"/>
    </xf>
    <xf numFmtId="49" fontId="111" fillId="50" borderId="26" xfId="0" applyNumberFormat="1" applyFont="1" applyFill="1" applyBorder="1" applyAlignment="1" applyProtection="1">
      <alignment horizontal="center" vertical="center" wrapText="1"/>
      <protection/>
    </xf>
    <xf numFmtId="49" fontId="111" fillId="50" borderId="40" xfId="0" applyNumberFormat="1" applyFont="1" applyFill="1" applyBorder="1" applyAlignment="1">
      <alignment horizontal="center" vertical="center" wrapText="1"/>
    </xf>
    <xf numFmtId="49" fontId="111" fillId="50" borderId="25" xfId="0" applyNumberFormat="1" applyFont="1" applyFill="1" applyBorder="1" applyAlignment="1">
      <alignment horizontal="center" vertical="center" wrapText="1"/>
    </xf>
    <xf numFmtId="49" fontId="106" fillId="50" borderId="36" xfId="0" applyNumberFormat="1" applyFont="1" applyFill="1" applyBorder="1" applyAlignment="1">
      <alignment horizontal="center" vertical="center" wrapText="1"/>
    </xf>
    <xf numFmtId="49" fontId="106" fillId="50" borderId="39" xfId="0" applyNumberFormat="1" applyFont="1" applyFill="1" applyBorder="1" applyAlignment="1">
      <alignment horizontal="center" vertical="center" wrapText="1"/>
    </xf>
    <xf numFmtId="49" fontId="106" fillId="50" borderId="37" xfId="0" applyNumberFormat="1" applyFont="1" applyFill="1" applyBorder="1" applyAlignment="1">
      <alignment horizontal="center" vertical="center" wrapText="1"/>
    </xf>
    <xf numFmtId="49" fontId="106" fillId="50" borderId="21" xfId="0" applyNumberFormat="1" applyFont="1" applyFill="1" applyBorder="1" applyAlignment="1" applyProtection="1">
      <alignment horizontal="center" vertical="center" wrapText="1"/>
      <protection/>
    </xf>
    <xf numFmtId="49" fontId="106" fillId="50" borderId="35" xfId="0" applyNumberFormat="1" applyFont="1" applyFill="1" applyBorder="1" applyAlignment="1" applyProtection="1">
      <alignment horizontal="center" vertical="center" wrapText="1"/>
      <protection/>
    </xf>
    <xf numFmtId="49" fontId="106" fillId="50" borderId="19" xfId="0" applyNumberFormat="1" applyFont="1" applyFill="1" applyBorder="1" applyAlignment="1" applyProtection="1">
      <alignment horizontal="center" vertical="center" wrapText="1"/>
      <protection/>
    </xf>
    <xf numFmtId="49" fontId="106" fillId="50" borderId="36" xfId="0" applyNumberFormat="1" applyFont="1" applyFill="1" applyBorder="1" applyAlignment="1" applyProtection="1">
      <alignment horizontal="center" vertical="center" wrapText="1"/>
      <protection/>
    </xf>
    <xf numFmtId="1" fontId="111" fillId="50" borderId="26" xfId="0" applyNumberFormat="1" applyFont="1" applyFill="1" applyBorder="1" applyAlignment="1">
      <alignment horizontal="center" vertical="center"/>
    </xf>
    <xf numFmtId="1" fontId="111" fillId="50" borderId="40" xfId="0" applyNumberFormat="1" applyFont="1" applyFill="1" applyBorder="1" applyAlignment="1">
      <alignment horizontal="center" vertical="center"/>
    </xf>
    <xf numFmtId="1" fontId="111" fillId="50" borderId="25" xfId="0" applyNumberFormat="1" applyFont="1" applyFill="1" applyBorder="1" applyAlignment="1">
      <alignment horizontal="center" vertical="center"/>
    </xf>
    <xf numFmtId="49" fontId="0" fillId="50" borderId="0" xfId="0" applyNumberFormat="1" applyFont="1" applyFill="1" applyBorder="1" applyAlignment="1">
      <alignment/>
    </xf>
    <xf numFmtId="49" fontId="106" fillId="50" borderId="26" xfId="0" applyNumberFormat="1" applyFont="1" applyFill="1" applyBorder="1" applyAlignment="1" applyProtection="1">
      <alignment horizontal="center" vertical="center" wrapText="1"/>
      <protection/>
    </xf>
    <xf numFmtId="49" fontId="106" fillId="50" borderId="40" xfId="0" applyNumberFormat="1" applyFont="1" applyFill="1" applyBorder="1" applyAlignment="1" applyProtection="1">
      <alignment horizontal="center" vertical="center" wrapText="1"/>
      <protection/>
    </xf>
    <xf numFmtId="49" fontId="0" fillId="50" borderId="0" xfId="0" applyNumberFormat="1" applyFont="1" applyFill="1" applyBorder="1" applyAlignment="1">
      <alignment wrapText="1"/>
    </xf>
    <xf numFmtId="49" fontId="18" fillId="50" borderId="22" xfId="0" applyNumberFormat="1" applyFont="1" applyFill="1" applyBorder="1" applyAlignment="1">
      <alignment/>
    </xf>
    <xf numFmtId="49" fontId="14" fillId="0" borderId="0" xfId="0" applyNumberFormat="1" applyFont="1" applyFill="1" applyAlignment="1">
      <alignment horizontal="center"/>
    </xf>
    <xf numFmtId="49" fontId="14" fillId="0" borderId="0" xfId="0" applyNumberFormat="1" applyFont="1" applyFill="1" applyAlignment="1">
      <alignment horizontal="center" wrapText="1"/>
    </xf>
    <xf numFmtId="0" fontId="32" fillId="0" borderId="0" xfId="0" applyNumberFormat="1" applyFont="1" applyFill="1" applyAlignment="1">
      <alignment horizontal="center"/>
    </xf>
    <xf numFmtId="49" fontId="101" fillId="0" borderId="20" xfId="0" applyNumberFormat="1" applyFont="1" applyFill="1" applyBorder="1" applyAlignment="1">
      <alignment horizontal="center" vertical="center" wrapText="1"/>
    </xf>
    <xf numFmtId="49" fontId="109" fillId="0" borderId="20" xfId="0" applyNumberFormat="1" applyFont="1" applyFill="1" applyBorder="1" applyAlignment="1" applyProtection="1">
      <alignment horizontal="center" vertical="center" wrapText="1"/>
      <protection/>
    </xf>
    <xf numFmtId="49" fontId="4" fillId="0" borderId="0" xfId="0" applyNumberFormat="1" applyFont="1" applyFill="1" applyAlignment="1">
      <alignment horizontal="left"/>
    </xf>
    <xf numFmtId="49" fontId="7" fillId="0" borderId="0" xfId="0" applyNumberFormat="1" applyFont="1" applyFill="1" applyBorder="1" applyAlignment="1">
      <alignment horizontal="left" wrapText="1"/>
    </xf>
    <xf numFmtId="49" fontId="101" fillId="0" borderId="20" xfId="0" applyNumberFormat="1" applyFont="1" applyFill="1" applyBorder="1" applyAlignment="1" applyProtection="1">
      <alignment horizontal="center" vertical="center" wrapText="1"/>
      <protection/>
    </xf>
    <xf numFmtId="0" fontId="101" fillId="0" borderId="20" xfId="0" applyNumberFormat="1" applyFont="1" applyFill="1" applyBorder="1" applyAlignment="1">
      <alignment horizontal="center" vertical="center" wrapText="1"/>
    </xf>
    <xf numFmtId="0" fontId="30" fillId="0" borderId="0" xfId="0" applyNumberFormat="1" applyFont="1" applyFill="1" applyBorder="1" applyAlignment="1">
      <alignment horizontal="center" vertical="center"/>
    </xf>
    <xf numFmtId="0" fontId="25" fillId="0" borderId="0" xfId="0" applyNumberFormat="1" applyFont="1" applyFill="1" applyBorder="1" applyAlignment="1">
      <alignment horizontal="center" wrapText="1"/>
    </xf>
    <xf numFmtId="0" fontId="30" fillId="0" borderId="0" xfId="0" applyNumberFormat="1" applyFont="1" applyFill="1" applyBorder="1" applyAlignment="1">
      <alignment horizontal="center" wrapText="1"/>
    </xf>
    <xf numFmtId="0" fontId="101" fillId="0" borderId="21" xfId="171" applyFont="1" applyFill="1" applyBorder="1" applyAlignment="1">
      <alignment horizontal="center" vertical="center" wrapText="1"/>
      <protection/>
    </xf>
    <xf numFmtId="0" fontId="101" fillId="0" borderId="38" xfId="171" applyFont="1" applyFill="1" applyBorder="1" applyAlignment="1">
      <alignment horizontal="center" vertical="center" wrapText="1"/>
      <protection/>
    </xf>
    <xf numFmtId="0" fontId="7" fillId="0" borderId="0" xfId="0" applyNumberFormat="1" applyFont="1" applyFill="1" applyBorder="1" applyAlignment="1">
      <alignment horizontal="left" wrapText="1"/>
    </xf>
    <xf numFmtId="1" fontId="101" fillId="0" borderId="20" xfId="0" applyNumberFormat="1" applyFont="1" applyFill="1" applyBorder="1" applyAlignment="1">
      <alignment horizontal="center" vertical="center"/>
    </xf>
    <xf numFmtId="0" fontId="25" fillId="0" borderId="0" xfId="0" applyNumberFormat="1" applyFont="1" applyFill="1" applyAlignment="1">
      <alignment horizontal="center"/>
    </xf>
    <xf numFmtId="0" fontId="25" fillId="0" borderId="0" xfId="0" applyNumberFormat="1" applyFont="1" applyFill="1" applyBorder="1" applyAlignment="1">
      <alignment horizontal="center" vertical="center"/>
    </xf>
    <xf numFmtId="49" fontId="25" fillId="0" borderId="0" xfId="0" applyNumberFormat="1" applyFont="1" applyFill="1" applyAlignment="1">
      <alignment horizontal="center"/>
    </xf>
    <xf numFmtId="49" fontId="25" fillId="0" borderId="0" xfId="0" applyNumberFormat="1" applyFont="1" applyFill="1" applyBorder="1" applyAlignment="1">
      <alignment horizontal="center"/>
    </xf>
    <xf numFmtId="0" fontId="0" fillId="0" borderId="0" xfId="0" applyNumberFormat="1" applyFont="1" applyFill="1" applyAlignment="1">
      <alignment horizontal="center"/>
    </xf>
    <xf numFmtId="0"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wrapText="1"/>
    </xf>
    <xf numFmtId="49" fontId="106" fillId="0" borderId="26" xfId="0" applyNumberFormat="1" applyFont="1" applyFill="1" applyBorder="1" applyAlignment="1" applyProtection="1">
      <alignment horizontal="center" vertical="center" wrapText="1"/>
      <protection/>
    </xf>
    <xf numFmtId="49" fontId="106" fillId="0" borderId="20" xfId="0" applyNumberFormat="1" applyFont="1" applyFill="1" applyBorder="1" applyAlignment="1" applyProtection="1">
      <alignment horizontal="center" vertical="center" wrapText="1"/>
      <protection/>
    </xf>
    <xf numFmtId="49" fontId="18" fillId="0" borderId="0" xfId="0" applyNumberFormat="1" applyFont="1" applyFill="1" applyBorder="1" applyAlignment="1">
      <alignment horizontal="center"/>
    </xf>
    <xf numFmtId="49" fontId="106" fillId="0" borderId="20" xfId="0" applyNumberFormat="1" applyFont="1" applyFill="1" applyBorder="1" applyAlignment="1">
      <alignment horizontal="center" vertical="center" wrapText="1"/>
    </xf>
    <xf numFmtId="1" fontId="106" fillId="0" borderId="20" xfId="0" applyNumberFormat="1" applyFont="1" applyFill="1" applyBorder="1" applyAlignment="1">
      <alignment horizontal="center" vertical="center"/>
    </xf>
    <xf numFmtId="0" fontId="106" fillId="0" borderId="20" xfId="0" applyNumberFormat="1" applyFont="1" applyFill="1" applyBorder="1" applyAlignment="1">
      <alignment horizontal="center" vertical="center" wrapText="1"/>
    </xf>
    <xf numFmtId="49" fontId="107" fillId="0" borderId="43" xfId="0" applyNumberFormat="1" applyFont="1" applyFill="1" applyBorder="1" applyAlignment="1" applyProtection="1">
      <alignment horizontal="center" vertical="center" wrapText="1"/>
      <protection/>
    </xf>
    <xf numFmtId="49" fontId="107" fillId="0" borderId="20" xfId="0" applyNumberFormat="1" applyFont="1" applyFill="1" applyBorder="1" applyAlignment="1" applyProtection="1">
      <alignment horizontal="center" vertical="center" wrapText="1"/>
      <protection/>
    </xf>
    <xf numFmtId="49" fontId="24" fillId="50" borderId="23" xfId="0" applyNumberFormat="1" applyFont="1" applyFill="1" applyBorder="1" applyAlignment="1" applyProtection="1">
      <alignment horizontal="center" vertical="center" wrapText="1"/>
      <protection/>
    </xf>
    <xf numFmtId="49" fontId="24" fillId="50" borderId="27" xfId="0" applyNumberFormat="1" applyFont="1" applyFill="1" applyBorder="1" applyAlignment="1" applyProtection="1">
      <alignment horizontal="center" vertical="center" wrapText="1"/>
      <protection/>
    </xf>
    <xf numFmtId="49" fontId="24" fillId="50" borderId="37" xfId="0" applyNumberFormat="1" applyFont="1" applyFill="1" applyBorder="1" applyAlignment="1" applyProtection="1">
      <alignment horizontal="center" vertical="center" wrapText="1"/>
      <protection/>
    </xf>
    <xf numFmtId="49" fontId="24" fillId="50" borderId="38" xfId="0" applyNumberFormat="1" applyFont="1" applyFill="1" applyBorder="1" applyAlignment="1" applyProtection="1">
      <alignment horizontal="center" vertical="center" wrapText="1"/>
      <protection/>
    </xf>
    <xf numFmtId="49" fontId="156" fillId="50" borderId="24" xfId="0" applyNumberFormat="1" applyFont="1" applyFill="1" applyBorder="1" applyAlignment="1" applyProtection="1">
      <alignment horizontal="center" vertical="center" wrapText="1"/>
      <protection/>
    </xf>
    <xf numFmtId="49" fontId="12" fillId="50" borderId="40" xfId="0" applyNumberFormat="1" applyFont="1" applyFill="1" applyBorder="1" applyAlignment="1" applyProtection="1">
      <alignment horizontal="center" vertical="center" wrapText="1"/>
      <protection/>
    </xf>
    <xf numFmtId="49" fontId="12" fillId="50" borderId="25" xfId="0" applyNumberFormat="1" applyFont="1" applyFill="1" applyBorder="1" applyAlignment="1" applyProtection="1">
      <alignment horizontal="center" vertical="center" wrapText="1"/>
      <protection/>
    </xf>
    <xf numFmtId="194" fontId="5" fillId="50" borderId="20" xfId="0" applyNumberFormat="1" applyFont="1" applyFill="1" applyBorder="1" applyAlignment="1" applyProtection="1">
      <alignment horizontal="center" vertical="center"/>
      <protection/>
    </xf>
    <xf numFmtId="210" fontId="5" fillId="50" borderId="20" xfId="0" applyNumberFormat="1" applyFont="1" applyFill="1" applyBorder="1" applyAlignment="1">
      <alignment horizontal="center" vertical="center"/>
    </xf>
    <xf numFmtId="49" fontId="5" fillId="50" borderId="20" xfId="0" applyNumberFormat="1" applyFont="1" applyFill="1" applyBorder="1" applyAlignment="1" applyProtection="1">
      <alignment horizontal="center" vertical="center"/>
      <protection/>
    </xf>
    <xf numFmtId="49" fontId="24" fillId="50" borderId="20" xfId="0" applyNumberFormat="1" applyFont="1" applyFill="1" applyBorder="1" applyAlignment="1" applyProtection="1">
      <alignment vertical="center"/>
      <protection/>
    </xf>
    <xf numFmtId="194" fontId="24" fillId="50" borderId="20" xfId="0" applyNumberFormat="1" applyFont="1" applyFill="1" applyBorder="1" applyAlignment="1" applyProtection="1">
      <alignment horizontal="center" vertical="center"/>
      <protection/>
    </xf>
    <xf numFmtId="210" fontId="24" fillId="50" borderId="20" xfId="0" applyNumberFormat="1" applyFont="1" applyFill="1" applyBorder="1" applyAlignment="1">
      <alignment horizontal="center" vertical="center"/>
    </xf>
    <xf numFmtId="49" fontId="24" fillId="50" borderId="20" xfId="0" applyNumberFormat="1" applyFont="1" applyFill="1" applyBorder="1" applyAlignment="1" applyProtection="1">
      <alignment horizontal="center" vertical="center"/>
      <protection/>
    </xf>
    <xf numFmtId="49" fontId="24" fillId="47" borderId="0" xfId="0" applyNumberFormat="1" applyFont="1" applyFill="1" applyAlignment="1">
      <alignment/>
    </xf>
    <xf numFmtId="49" fontId="134" fillId="50" borderId="20" xfId="0" applyNumberFormat="1" applyFont="1" applyFill="1" applyBorder="1" applyAlignment="1" applyProtection="1">
      <alignment horizontal="center" vertical="center" wrapText="1"/>
      <protection/>
    </xf>
    <xf numFmtId="49" fontId="134" fillId="50" borderId="20" xfId="0" applyNumberFormat="1" applyFont="1" applyFill="1" applyBorder="1" applyAlignment="1" applyProtection="1">
      <alignment horizontal="center" vertical="center"/>
      <protection/>
    </xf>
    <xf numFmtId="49" fontId="134" fillId="50" borderId="20" xfId="0" applyNumberFormat="1" applyFont="1" applyFill="1" applyBorder="1" applyAlignment="1" applyProtection="1">
      <alignment vertical="center"/>
      <protection/>
    </xf>
    <xf numFmtId="49" fontId="105" fillId="47" borderId="20" xfId="0" applyNumberFormat="1" applyFont="1" applyFill="1" applyBorder="1" applyAlignment="1">
      <alignment/>
    </xf>
    <xf numFmtId="194" fontId="8" fillId="0" borderId="20" xfId="0" applyNumberFormat="1" applyFont="1" applyFill="1" applyBorder="1" applyAlignment="1" applyProtection="1">
      <alignment horizontal="right" vertical="center"/>
      <protection/>
    </xf>
    <xf numFmtId="194" fontId="8" fillId="50" borderId="20" xfId="0" applyNumberFormat="1" applyFont="1" applyFill="1" applyBorder="1" applyAlignment="1">
      <alignment horizontal="right" vertical="center"/>
    </xf>
    <xf numFmtId="194" fontId="8" fillId="47" borderId="20" xfId="0" applyNumberFormat="1" applyFont="1" applyFill="1" applyBorder="1" applyAlignment="1" applyProtection="1">
      <alignment horizontal="right" vertical="center"/>
      <protection/>
    </xf>
    <xf numFmtId="10" fontId="24" fillId="0" borderId="20" xfId="195" applyNumberFormat="1" applyFont="1" applyFill="1" applyBorder="1" applyAlignment="1">
      <alignment/>
    </xf>
    <xf numFmtId="3" fontId="24" fillId="0" borderId="20" xfId="171" applyNumberFormat="1" applyFont="1" applyFill="1" applyBorder="1">
      <alignment/>
      <protection/>
    </xf>
    <xf numFmtId="194" fontId="24" fillId="50" borderId="20" xfId="0" applyNumberFormat="1" applyFont="1" applyFill="1" applyBorder="1" applyAlignment="1" applyProtection="1">
      <alignment horizontal="right" vertical="center"/>
      <protection/>
    </xf>
    <xf numFmtId="210" fontId="24" fillId="50" borderId="20" xfId="0" applyNumberFormat="1" applyFont="1" applyFill="1" applyBorder="1" applyAlignment="1">
      <alignment horizontal="right" vertical="center"/>
    </xf>
    <xf numFmtId="194" fontId="24" fillId="50" borderId="20" xfId="172" applyNumberFormat="1" applyFont="1" applyFill="1" applyBorder="1" applyAlignment="1" applyProtection="1">
      <alignment horizontal="right" vertical="center"/>
      <protection/>
    </xf>
    <xf numFmtId="194" fontId="24" fillId="0" borderId="20" xfId="0" applyNumberFormat="1" applyFont="1" applyFill="1" applyBorder="1" applyAlignment="1" applyProtection="1">
      <alignment horizontal="right" vertical="center"/>
      <protection/>
    </xf>
    <xf numFmtId="1" fontId="24" fillId="47" borderId="20" xfId="0" applyNumberFormat="1" applyFont="1" applyFill="1" applyBorder="1" applyAlignment="1" applyProtection="1">
      <alignment horizontal="center" vertical="center"/>
      <protection/>
    </xf>
    <xf numFmtId="1" fontId="24" fillId="47" borderId="20" xfId="0" applyNumberFormat="1" applyFont="1" applyFill="1" applyBorder="1" applyAlignment="1" applyProtection="1">
      <alignment horizontal="right" vertical="center"/>
      <protection/>
    </xf>
    <xf numFmtId="194" fontId="24" fillId="47" borderId="20" xfId="172" applyNumberFormat="1" applyFont="1" applyFill="1" applyBorder="1" applyAlignment="1" applyProtection="1">
      <alignment horizontal="right" vertical="center"/>
      <protection/>
    </xf>
    <xf numFmtId="194" fontId="24" fillId="50" borderId="20" xfId="0" applyNumberFormat="1" applyFont="1" applyFill="1" applyBorder="1" applyAlignment="1">
      <alignment horizontal="right" vertical="center"/>
    </xf>
    <xf numFmtId="3" fontId="24" fillId="47" borderId="20" xfId="195" applyNumberFormat="1" applyFont="1" applyFill="1" applyBorder="1" applyAlignment="1" applyProtection="1">
      <alignment horizontal="center" vertical="center"/>
      <protection/>
    </xf>
    <xf numFmtId="3" fontId="24" fillId="47" borderId="20" xfId="0" applyNumberFormat="1" applyFont="1" applyFill="1" applyBorder="1" applyAlignment="1">
      <alignment horizontal="center"/>
    </xf>
    <xf numFmtId="1" fontId="24" fillId="47" borderId="20" xfId="195" applyNumberFormat="1" applyFont="1" applyFill="1" applyBorder="1" applyAlignment="1" applyProtection="1">
      <alignment horizontal="center" vertical="center"/>
      <protection/>
    </xf>
    <xf numFmtId="1" fontId="24" fillId="47" borderId="20" xfId="0" applyNumberFormat="1" applyFont="1" applyFill="1" applyBorder="1" applyAlignment="1">
      <alignment horizontal="center" vertical="center"/>
    </xf>
    <xf numFmtId="194" fontId="24" fillId="47" borderId="20" xfId="0" applyNumberFormat="1" applyFont="1" applyFill="1" applyBorder="1" applyAlignment="1" applyProtection="1">
      <alignment horizontal="left" vertical="center"/>
      <protection/>
    </xf>
    <xf numFmtId="41" fontId="24" fillId="47" borderId="20" xfId="0" applyNumberFormat="1" applyFont="1" applyFill="1" applyBorder="1" applyAlignment="1" applyProtection="1">
      <alignment horizontal="center" vertical="center"/>
      <protection locked="0"/>
    </xf>
    <xf numFmtId="49" fontId="24" fillId="0" borderId="20" xfId="0" applyNumberFormat="1" applyFont="1" applyFill="1" applyBorder="1" applyAlignment="1" applyProtection="1">
      <alignment horizontal="right"/>
      <protection locked="0"/>
    </xf>
    <xf numFmtId="49" fontId="5" fillId="50" borderId="20" xfId="0" applyNumberFormat="1" applyFont="1" applyFill="1" applyBorder="1" applyAlignment="1">
      <alignment/>
    </xf>
    <xf numFmtId="49" fontId="5" fillId="50" borderId="26" xfId="0" applyNumberFormat="1" applyFont="1" applyFill="1" applyBorder="1" applyAlignment="1" applyProtection="1">
      <alignment vertical="center"/>
      <protection/>
    </xf>
    <xf numFmtId="49" fontId="5" fillId="47" borderId="20" xfId="0" applyNumberFormat="1" applyFont="1" applyFill="1" applyBorder="1" applyAlignment="1" applyProtection="1">
      <alignment vertical="center"/>
      <protection/>
    </xf>
    <xf numFmtId="49" fontId="5" fillId="0" borderId="20" xfId="180" applyNumberFormat="1" applyFont="1" applyFill="1" applyBorder="1" applyAlignment="1" applyProtection="1">
      <alignment vertical="center" wrapText="1"/>
      <protection locked="0"/>
    </xf>
    <xf numFmtId="49" fontId="5" fillId="0" borderId="20" xfId="180" applyNumberFormat="1" applyFont="1" applyFill="1" applyBorder="1" applyAlignment="1" applyProtection="1">
      <alignment vertical="center"/>
      <protection locked="0"/>
    </xf>
    <xf numFmtId="49" fontId="5" fillId="0" borderId="20" xfId="0" applyNumberFormat="1" applyFont="1" applyFill="1" applyBorder="1" applyAlignment="1" applyProtection="1">
      <alignment/>
      <protection locked="0"/>
    </xf>
    <xf numFmtId="49" fontId="5" fillId="50" borderId="26" xfId="0" applyNumberFormat="1" applyFont="1" applyFill="1" applyBorder="1" applyAlignment="1">
      <alignment/>
    </xf>
    <xf numFmtId="49" fontId="5" fillId="50" borderId="26" xfId="172" applyNumberFormat="1" applyFont="1" applyFill="1" applyBorder="1" applyAlignment="1" applyProtection="1">
      <alignment vertical="center"/>
      <protection/>
    </xf>
    <xf numFmtId="0" fontId="5" fillId="50" borderId="26" xfId="172" applyFont="1" applyFill="1" applyBorder="1" applyAlignment="1">
      <alignment vertical="center"/>
      <protection/>
    </xf>
    <xf numFmtId="41" fontId="8" fillId="47" borderId="20" xfId="0" applyNumberFormat="1" applyFont="1" applyFill="1" applyBorder="1" applyAlignment="1" applyProtection="1">
      <alignment horizontal="center" vertical="center"/>
      <protection/>
    </xf>
    <xf numFmtId="49" fontId="0" fillId="0" borderId="0" xfId="0" applyNumberFormat="1" applyFont="1" applyFill="1" applyAlignment="1">
      <alignment/>
    </xf>
    <xf numFmtId="49" fontId="0" fillId="0" borderId="0" xfId="0" applyNumberFormat="1" applyFont="1" applyFill="1" applyAlignment="1">
      <alignment/>
    </xf>
    <xf numFmtId="49" fontId="0" fillId="0" borderId="0" xfId="0" applyNumberFormat="1"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Alignment="1">
      <alignment horizontal="center"/>
    </xf>
    <xf numFmtId="49" fontId="105" fillId="50" borderId="20" xfId="0" applyNumberFormat="1" applyFont="1" applyFill="1" applyBorder="1" applyAlignment="1" applyProtection="1">
      <alignment horizontal="center" vertical="center" wrapText="1"/>
      <protection/>
    </xf>
    <xf numFmtId="194" fontId="8" fillId="50" borderId="20" xfId="0" applyNumberFormat="1" applyFont="1" applyFill="1" applyBorder="1" applyAlignment="1">
      <alignment horizontal="right"/>
    </xf>
    <xf numFmtId="49" fontId="105" fillId="47" borderId="20" xfId="174" applyNumberFormat="1" applyFont="1" applyFill="1" applyBorder="1" applyAlignment="1" applyProtection="1">
      <alignment vertical="center"/>
      <protection/>
    </xf>
    <xf numFmtId="49" fontId="8" fillId="47" borderId="20" xfId="0" applyNumberFormat="1" applyFont="1" applyFill="1" applyBorder="1" applyAlignment="1" applyProtection="1">
      <alignment horizontal="center" vertical="center"/>
      <protection/>
    </xf>
    <xf numFmtId="0" fontId="105" fillId="47" borderId="20" xfId="174" applyFont="1" applyFill="1" applyBorder="1" applyAlignment="1">
      <alignment horizontal="left" vertical="center"/>
      <protection/>
    </xf>
    <xf numFmtId="49" fontId="105" fillId="47" borderId="20" xfId="174" applyNumberFormat="1" applyFont="1" applyFill="1" applyBorder="1">
      <alignment/>
      <protection/>
    </xf>
    <xf numFmtId="194" fontId="8" fillId="47" borderId="20" xfId="126" applyNumberFormat="1" applyFont="1" applyFill="1" applyBorder="1" applyAlignment="1">
      <alignment horizontal="center"/>
    </xf>
    <xf numFmtId="0" fontId="105" fillId="52" borderId="20" xfId="0" applyFont="1" applyFill="1" applyBorder="1" applyAlignment="1">
      <alignment vertical="center" wrapText="1"/>
    </xf>
    <xf numFmtId="3" fontId="8" fillId="52" borderId="20" xfId="0" applyNumberFormat="1" applyFont="1" applyFill="1" applyBorder="1" applyAlignment="1">
      <alignment vertical="center" wrapText="1"/>
    </xf>
    <xf numFmtId="194" fontId="102" fillId="47" borderId="20" xfId="126" applyNumberFormat="1" applyFont="1" applyFill="1" applyBorder="1" applyAlignment="1" applyProtection="1">
      <alignment horizontal="center" vertical="center"/>
      <protection/>
    </xf>
    <xf numFmtId="194" fontId="102" fillId="47" borderId="20" xfId="0" applyNumberFormat="1" applyFont="1" applyFill="1" applyBorder="1" applyAlignment="1" applyProtection="1">
      <alignment horizontal="right" vertical="center"/>
      <protection/>
    </xf>
    <xf numFmtId="49" fontId="6" fillId="50" borderId="26" xfId="0" applyNumberFormat="1" applyFont="1" applyFill="1" applyBorder="1" applyAlignment="1" applyProtection="1">
      <alignment horizontal="center" vertical="center" wrapText="1"/>
      <protection/>
    </xf>
    <xf numFmtId="49" fontId="6" fillId="50" borderId="40" xfId="0" applyNumberFormat="1" applyFont="1" applyFill="1" applyBorder="1" applyAlignment="1" applyProtection="1">
      <alignment horizontal="center" vertical="center" wrapText="1"/>
      <protection/>
    </xf>
    <xf numFmtId="49" fontId="6" fillId="50" borderId="20" xfId="0" applyNumberFormat="1" applyFont="1" applyFill="1" applyBorder="1" applyAlignment="1" applyProtection="1">
      <alignment horizontal="center" vertical="center"/>
      <protection/>
    </xf>
    <xf numFmtId="49" fontId="6" fillId="50" borderId="26" xfId="0" applyNumberFormat="1" applyFont="1" applyFill="1" applyBorder="1" applyAlignment="1" applyProtection="1">
      <alignment vertical="center"/>
      <protection/>
    </xf>
    <xf numFmtId="0" fontId="5" fillId="52" borderId="20" xfId="0" applyFont="1" applyFill="1" applyBorder="1" applyAlignment="1">
      <alignment vertical="center" wrapText="1"/>
    </xf>
    <xf numFmtId="1" fontId="24" fillId="52" borderId="20" xfId="0" applyNumberFormat="1" applyFont="1" applyFill="1" applyBorder="1" applyAlignment="1">
      <alignment vertical="center" wrapText="1"/>
    </xf>
    <xf numFmtId="49" fontId="5" fillId="47" borderId="26" xfId="0" applyNumberFormat="1" applyFont="1" applyFill="1" applyBorder="1" applyAlignment="1" applyProtection="1">
      <alignment vertical="center"/>
      <protection/>
    </xf>
    <xf numFmtId="49" fontId="73" fillId="50" borderId="26" xfId="0" applyNumberFormat="1" applyFont="1" applyFill="1" applyBorder="1" applyAlignment="1" applyProtection="1">
      <alignment horizontal="center" vertical="center" wrapText="1"/>
      <protection/>
    </xf>
    <xf numFmtId="49" fontId="73" fillId="50" borderId="25" xfId="0" applyNumberFormat="1" applyFont="1" applyFill="1" applyBorder="1" applyAlignment="1" applyProtection="1">
      <alignment horizontal="center" vertical="center" wrapText="1"/>
      <protection/>
    </xf>
    <xf numFmtId="49" fontId="100" fillId="50" borderId="20" xfId="0" applyNumberFormat="1" applyFont="1" applyFill="1" applyBorder="1" applyAlignment="1" applyProtection="1">
      <alignment horizontal="center" vertical="center"/>
      <protection/>
    </xf>
    <xf numFmtId="49" fontId="6" fillId="50" borderId="25" xfId="0" applyNumberFormat="1" applyFont="1" applyFill="1" applyBorder="1" applyAlignment="1" applyProtection="1">
      <alignment horizontal="center" vertical="center" wrapText="1"/>
      <protection/>
    </xf>
    <xf numFmtId="49" fontId="12" fillId="50" borderId="20" xfId="0" applyNumberFormat="1" applyFont="1" applyFill="1" applyBorder="1" applyAlignment="1" applyProtection="1">
      <alignment horizontal="center" vertical="center"/>
      <protection/>
    </xf>
    <xf numFmtId="49" fontId="12" fillId="47" borderId="20" xfId="0" applyNumberFormat="1" applyFont="1" applyFill="1" applyBorder="1" applyAlignment="1" applyProtection="1">
      <alignment horizontal="center" vertical="center"/>
      <protection/>
    </xf>
    <xf numFmtId="49" fontId="12" fillId="50" borderId="20" xfId="0" applyNumberFormat="1" applyFont="1" applyFill="1" applyBorder="1" applyAlignment="1" applyProtection="1">
      <alignment vertical="center"/>
      <protection/>
    </xf>
    <xf numFmtId="49" fontId="5" fillId="50" borderId="0" xfId="0" applyNumberFormat="1" applyFont="1" applyFill="1" applyAlignment="1">
      <alignment/>
    </xf>
    <xf numFmtId="49" fontId="107" fillId="50" borderId="20" xfId="0" applyNumberFormat="1" applyFont="1" applyFill="1" applyBorder="1" applyAlignment="1" applyProtection="1">
      <alignment horizontal="center" vertical="center" wrapText="1"/>
      <protection/>
    </xf>
    <xf numFmtId="49" fontId="108" fillId="50" borderId="20" xfId="0" applyNumberFormat="1" applyFont="1" applyFill="1" applyBorder="1" applyAlignment="1" applyProtection="1">
      <alignment horizontal="center" vertical="center"/>
      <protection/>
    </xf>
    <xf numFmtId="43" fontId="0" fillId="0" borderId="0" xfId="0" applyNumberFormat="1" applyFont="1" applyAlignment="1">
      <alignment/>
    </xf>
    <xf numFmtId="194" fontId="8" fillId="50" borderId="0" xfId="0" applyNumberFormat="1" applyFont="1" applyFill="1" applyAlignment="1">
      <alignment/>
    </xf>
  </cellXfs>
  <cellStyles count="197">
    <cellStyle name="Normal" xfId="0"/>
    <cellStyle name="20% - Accent1" xfId="15"/>
    <cellStyle name="20% - Accent1 2" xfId="16"/>
    <cellStyle name="20% - Accent1 3" xfId="17"/>
    <cellStyle name="20% - Accent1 4" xfId="18"/>
    <cellStyle name="20% - Accent2" xfId="19"/>
    <cellStyle name="20% - Accent2 2" xfId="20"/>
    <cellStyle name="20% - Accent2 3" xfId="21"/>
    <cellStyle name="20% - Accent2 4" xfId="22"/>
    <cellStyle name="20% - Accent3" xfId="23"/>
    <cellStyle name="20% - Accent3 2" xfId="24"/>
    <cellStyle name="20% - Accent3 3" xfId="25"/>
    <cellStyle name="20% - Accent3 4" xfId="26"/>
    <cellStyle name="20% - Accent4" xfId="27"/>
    <cellStyle name="20% - Accent4 2" xfId="28"/>
    <cellStyle name="20% - Accent4 3" xfId="29"/>
    <cellStyle name="20% - Accent4 4" xfId="30"/>
    <cellStyle name="20% - Accent5" xfId="31"/>
    <cellStyle name="20% - Accent5 2" xfId="32"/>
    <cellStyle name="20% - Accent5 3" xfId="33"/>
    <cellStyle name="20% - Accent5 4" xfId="34"/>
    <cellStyle name="20% - Accent6" xfId="35"/>
    <cellStyle name="20% - Accent6 2" xfId="36"/>
    <cellStyle name="20% - Accent6 3" xfId="37"/>
    <cellStyle name="20% - Accent6 4" xfId="38"/>
    <cellStyle name="40% - Accent1" xfId="39"/>
    <cellStyle name="40% - Accent1 2" xfId="40"/>
    <cellStyle name="40% - Accent1 3" xfId="41"/>
    <cellStyle name="40% - Accent1 4" xfId="42"/>
    <cellStyle name="40% - Accent2" xfId="43"/>
    <cellStyle name="40% - Accent2 2" xfId="44"/>
    <cellStyle name="40% - Accent2 3" xfId="45"/>
    <cellStyle name="40% - Accent2 4" xfId="46"/>
    <cellStyle name="40% - Accent3" xfId="47"/>
    <cellStyle name="40% - Accent3 2" xfId="48"/>
    <cellStyle name="40% - Accent3 3" xfId="49"/>
    <cellStyle name="40% - Accent3 4" xfId="50"/>
    <cellStyle name="40% - Accent4" xfId="51"/>
    <cellStyle name="40% - Accent4 2" xfId="52"/>
    <cellStyle name="40% - Accent4 3" xfId="53"/>
    <cellStyle name="40% - Accent4 4" xfId="54"/>
    <cellStyle name="40% - Accent5" xfId="55"/>
    <cellStyle name="40% - Accent5 2" xfId="56"/>
    <cellStyle name="40% - Accent5 3" xfId="57"/>
    <cellStyle name="40% - Accent5 4" xfId="58"/>
    <cellStyle name="40% - Accent6" xfId="59"/>
    <cellStyle name="40% - Accent6 2" xfId="60"/>
    <cellStyle name="40% - Accent6 3" xfId="61"/>
    <cellStyle name="40% - Accent6 4" xfId="62"/>
    <cellStyle name="60% - Accent1" xfId="63"/>
    <cellStyle name="60% - Accent1 2" xfId="64"/>
    <cellStyle name="60% - Accent1 3" xfId="65"/>
    <cellStyle name="60% - Accent1 4" xfId="66"/>
    <cellStyle name="60% - Accent2" xfId="67"/>
    <cellStyle name="60% - Accent2 2" xfId="68"/>
    <cellStyle name="60% - Accent2 3" xfId="69"/>
    <cellStyle name="60% - Accent2 4" xfId="70"/>
    <cellStyle name="60% - Accent3" xfId="71"/>
    <cellStyle name="60% - Accent3 2" xfId="72"/>
    <cellStyle name="60% - Accent3 3" xfId="73"/>
    <cellStyle name="60% - Accent3 4" xfId="74"/>
    <cellStyle name="60% - Accent4" xfId="75"/>
    <cellStyle name="60% - Accent4 2" xfId="76"/>
    <cellStyle name="60% - Accent4 3" xfId="77"/>
    <cellStyle name="60% - Accent4 4" xfId="78"/>
    <cellStyle name="60% - Accent5" xfId="79"/>
    <cellStyle name="60% - Accent5 2" xfId="80"/>
    <cellStyle name="60% - Accent5 3" xfId="81"/>
    <cellStyle name="60% - Accent5 4" xfId="82"/>
    <cellStyle name="60% - Accent6" xfId="83"/>
    <cellStyle name="60% - Accent6 2" xfId="84"/>
    <cellStyle name="60% - Accent6 3" xfId="85"/>
    <cellStyle name="60% - Accent6 4" xfId="86"/>
    <cellStyle name="Accent1" xfId="87"/>
    <cellStyle name="Accent1 2" xfId="88"/>
    <cellStyle name="Accent1 3" xfId="89"/>
    <cellStyle name="Accent1 4" xfId="90"/>
    <cellStyle name="Accent2" xfId="91"/>
    <cellStyle name="Accent2 2" xfId="92"/>
    <cellStyle name="Accent2 3" xfId="93"/>
    <cellStyle name="Accent2 4" xfId="94"/>
    <cellStyle name="Accent3" xfId="95"/>
    <cellStyle name="Accent3 2" xfId="96"/>
    <cellStyle name="Accent3 3" xfId="97"/>
    <cellStyle name="Accent3 4" xfId="98"/>
    <cellStyle name="Accent4" xfId="99"/>
    <cellStyle name="Accent4 2" xfId="100"/>
    <cellStyle name="Accent4 3" xfId="101"/>
    <cellStyle name="Accent4 4" xfId="102"/>
    <cellStyle name="Accent5" xfId="103"/>
    <cellStyle name="Accent5 2" xfId="104"/>
    <cellStyle name="Accent5 3" xfId="105"/>
    <cellStyle name="Accent5 4" xfId="106"/>
    <cellStyle name="Accent6" xfId="107"/>
    <cellStyle name="Accent6 2" xfId="108"/>
    <cellStyle name="Accent6 3" xfId="109"/>
    <cellStyle name="Accent6 4" xfId="110"/>
    <cellStyle name="Bad" xfId="111"/>
    <cellStyle name="Bad 2" xfId="112"/>
    <cellStyle name="Bad 3" xfId="113"/>
    <cellStyle name="Bad 4" xfId="114"/>
    <cellStyle name="Calculation" xfId="115"/>
    <cellStyle name="Calculation 2" xfId="116"/>
    <cellStyle name="Calculation 3" xfId="117"/>
    <cellStyle name="Calculation 4" xfId="118"/>
    <cellStyle name="Check Cell" xfId="119"/>
    <cellStyle name="Check Cell 2" xfId="120"/>
    <cellStyle name="Check Cell 3" xfId="121"/>
    <cellStyle name="Check Cell 4" xfId="122"/>
    <cellStyle name="Comma" xfId="123"/>
    <cellStyle name="Comma [0]" xfId="124"/>
    <cellStyle name="Comma 2" xfId="125"/>
    <cellStyle name="Comma 2 2" xfId="126"/>
    <cellStyle name="Comma 3" xfId="127"/>
    <cellStyle name="Comma 4" xfId="128"/>
    <cellStyle name="Comma 5" xfId="129"/>
    <cellStyle name="Currency" xfId="130"/>
    <cellStyle name="Currency [0]" xfId="131"/>
    <cellStyle name="Explanatory Text" xfId="132"/>
    <cellStyle name="Explanatory Text 2" xfId="133"/>
    <cellStyle name="Explanatory Text 3" xfId="134"/>
    <cellStyle name="Explanatory Text 4" xfId="135"/>
    <cellStyle name="Followed Hyperlink" xfId="136"/>
    <cellStyle name="Good" xfId="137"/>
    <cellStyle name="Good 2" xfId="138"/>
    <cellStyle name="Good 3" xfId="139"/>
    <cellStyle name="Good 4" xfId="140"/>
    <cellStyle name="Heading 1" xfId="141"/>
    <cellStyle name="Heading 1 2" xfId="142"/>
    <cellStyle name="Heading 1 3" xfId="143"/>
    <cellStyle name="Heading 1 4" xfId="144"/>
    <cellStyle name="Heading 2" xfId="145"/>
    <cellStyle name="Heading 2 2" xfId="146"/>
    <cellStyle name="Heading 2 3" xfId="147"/>
    <cellStyle name="Heading 2 4" xfId="148"/>
    <cellStyle name="Heading 3" xfId="149"/>
    <cellStyle name="Heading 3 2" xfId="150"/>
    <cellStyle name="Heading 3 3" xfId="151"/>
    <cellStyle name="Heading 3 4" xfId="152"/>
    <cellStyle name="Heading 4" xfId="153"/>
    <cellStyle name="Heading 4 2" xfId="154"/>
    <cellStyle name="Heading 4 3" xfId="155"/>
    <cellStyle name="Heading 4 4" xfId="156"/>
    <cellStyle name="Hyperlink" xfId="157"/>
    <cellStyle name="Input" xfId="158"/>
    <cellStyle name="Input 2" xfId="159"/>
    <cellStyle name="Input 3" xfId="160"/>
    <cellStyle name="Input 4" xfId="161"/>
    <cellStyle name="Linked Cell" xfId="162"/>
    <cellStyle name="Linked Cell 2" xfId="163"/>
    <cellStyle name="Linked Cell 3" xfId="164"/>
    <cellStyle name="Linked Cell 4" xfId="165"/>
    <cellStyle name="Neutral" xfId="166"/>
    <cellStyle name="Neutral 2" xfId="167"/>
    <cellStyle name="Neutral 3" xfId="168"/>
    <cellStyle name="Neutral 4" xfId="169"/>
    <cellStyle name="Normal 2" xfId="170"/>
    <cellStyle name="Normal 2 2" xfId="171"/>
    <cellStyle name="Normal 2 3" xfId="172"/>
    <cellStyle name="Normal 3" xfId="173"/>
    <cellStyle name="Normal 3 2" xfId="174"/>
    <cellStyle name="Normal 4" xfId="175"/>
    <cellStyle name="Normal 4 2" xfId="176"/>
    <cellStyle name="Normal 5" xfId="177"/>
    <cellStyle name="Normal 6" xfId="178"/>
    <cellStyle name="Normal_1. (Goc) THONG KE TT01 Toàn tỉnh Hoa Binh 6 tháng 2013" xfId="179"/>
    <cellStyle name="Normal_1. (Goc) THONG KE TT01 Toàn tỉnh Hoa Binh 6 tháng 2013 2" xfId="180"/>
    <cellStyle name="Normal_19 bieu m nhapcong thuc da sao 11 don vi " xfId="181"/>
    <cellStyle name="Normal_Bieu 8 - Bieu 19 toan tinh" xfId="182"/>
    <cellStyle name="Normal_Bieu mau TK tu 11 den 19 (ban phat hanh)" xfId="183"/>
    <cellStyle name="Note" xfId="184"/>
    <cellStyle name="Note 2" xfId="185"/>
    <cellStyle name="Note 3" xfId="186"/>
    <cellStyle name="Note 4" xfId="187"/>
    <cellStyle name="Output" xfId="188"/>
    <cellStyle name="Output 2" xfId="189"/>
    <cellStyle name="Output 3" xfId="190"/>
    <cellStyle name="Output 4" xfId="191"/>
    <cellStyle name="Percent" xfId="192"/>
    <cellStyle name="Percent 2" xfId="193"/>
    <cellStyle name="Percent 2 2" xfId="194"/>
    <cellStyle name="Percent 2 3" xfId="195"/>
    <cellStyle name="Percent 3" xfId="196"/>
    <cellStyle name="Percent 4" xfId="197"/>
    <cellStyle name="Percent 5" xfId="198"/>
    <cellStyle name="Title" xfId="199"/>
    <cellStyle name="Title 2" xfId="200"/>
    <cellStyle name="Title 3" xfId="201"/>
    <cellStyle name="Title 4" xfId="202"/>
    <cellStyle name="Total" xfId="203"/>
    <cellStyle name="Total 2" xfId="204"/>
    <cellStyle name="Total 3" xfId="205"/>
    <cellStyle name="Total 4" xfId="206"/>
    <cellStyle name="Warning Text" xfId="207"/>
    <cellStyle name="Warning Text 2" xfId="208"/>
    <cellStyle name="Warning Text 3" xfId="209"/>
    <cellStyle name="Warning Text 4" xfId="2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externalLink" Target="externalLinks/externalLink8.xml" /><Relationship Id="rId27" Type="http://schemas.openxmlformats.org/officeDocument/2006/relationships/externalLink" Target="externalLinks/externalLink9.xml" /><Relationship Id="rId28" Type="http://schemas.openxmlformats.org/officeDocument/2006/relationships/externalLink" Target="externalLinks/externalLink10.xml" /><Relationship Id="rId29" Type="http://schemas.openxmlformats.org/officeDocument/2006/relationships/externalLink" Target="externalLinks/externalLink11.xml" /><Relationship Id="rId30" Type="http://schemas.openxmlformats.org/officeDocument/2006/relationships/externalLink" Target="externalLinks/externalLink12.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0</xdr:rowOff>
    </xdr:from>
    <xdr:ext cx="85725" cy="228600"/>
    <xdr:sp fLocksText="0">
      <xdr:nvSpPr>
        <xdr:cNvPr id="1" name="Text Box 1"/>
        <xdr:cNvSpPr txBox="1">
          <a:spLocks noChangeArrowheads="1"/>
        </xdr:cNvSpPr>
      </xdr:nvSpPr>
      <xdr:spPr>
        <a:xfrm>
          <a:off x="1419225" y="4095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xdr:row>
      <xdr:rowOff>0</xdr:rowOff>
    </xdr:from>
    <xdr:ext cx="85725" cy="228600"/>
    <xdr:sp fLocksText="0">
      <xdr:nvSpPr>
        <xdr:cNvPr id="2" name="Text Box 1"/>
        <xdr:cNvSpPr txBox="1">
          <a:spLocks noChangeArrowheads="1"/>
        </xdr:cNvSpPr>
      </xdr:nvSpPr>
      <xdr:spPr>
        <a:xfrm>
          <a:off x="1419225" y="4095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19075"/>
    <xdr:sp fLocksText="0">
      <xdr:nvSpPr>
        <xdr:cNvPr id="1" name="Text Box 1"/>
        <xdr:cNvSpPr txBox="1">
          <a:spLocks noChangeArrowheads="1"/>
        </xdr:cNvSpPr>
      </xdr:nvSpPr>
      <xdr:spPr>
        <a:xfrm>
          <a:off x="1123950" y="209550"/>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19075"/>
    <xdr:sp fLocksText="0">
      <xdr:nvSpPr>
        <xdr:cNvPr id="2" name="Text Box 1"/>
        <xdr:cNvSpPr txBox="1">
          <a:spLocks noChangeArrowheads="1"/>
        </xdr:cNvSpPr>
      </xdr:nvSpPr>
      <xdr:spPr>
        <a:xfrm>
          <a:off x="1123950" y="209550"/>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7907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7907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4573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4573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3%20THANG%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 val=""/>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505" t="s">
        <v>26</v>
      </c>
      <c r="B1" s="505"/>
      <c r="C1" s="502" t="s">
        <v>74</v>
      </c>
      <c r="D1" s="502"/>
      <c r="E1" s="502"/>
      <c r="F1" s="506" t="s">
        <v>70</v>
      </c>
      <c r="G1" s="506"/>
      <c r="H1" s="506"/>
    </row>
    <row r="2" spans="1:8" ht="33.75" customHeight="1">
      <c r="A2" s="507" t="s">
        <v>77</v>
      </c>
      <c r="B2" s="507"/>
      <c r="C2" s="502"/>
      <c r="D2" s="502"/>
      <c r="E2" s="502"/>
      <c r="F2" s="499" t="s">
        <v>71</v>
      </c>
      <c r="G2" s="499"/>
      <c r="H2" s="499"/>
    </row>
    <row r="3" spans="1:8" ht="19.5" customHeight="1">
      <c r="A3" s="6" t="s">
        <v>65</v>
      </c>
      <c r="B3" s="6"/>
      <c r="C3" s="24"/>
      <c r="D3" s="24"/>
      <c r="E3" s="24"/>
      <c r="F3" s="499" t="s">
        <v>72</v>
      </c>
      <c r="G3" s="499"/>
      <c r="H3" s="499"/>
    </row>
    <row r="4" spans="1:8" s="7" customFormat="1" ht="19.5" customHeight="1">
      <c r="A4" s="6"/>
      <c r="B4" s="6"/>
      <c r="D4" s="8"/>
      <c r="F4" s="9" t="s">
        <v>73</v>
      </c>
      <c r="G4" s="9"/>
      <c r="H4" s="9"/>
    </row>
    <row r="5" spans="1:8" s="23" customFormat="1" ht="36" customHeight="1">
      <c r="A5" s="518" t="s">
        <v>57</v>
      </c>
      <c r="B5" s="519"/>
      <c r="C5" s="522" t="s">
        <v>68</v>
      </c>
      <c r="D5" s="523"/>
      <c r="E5" s="524" t="s">
        <v>67</v>
      </c>
      <c r="F5" s="524"/>
      <c r="G5" s="524"/>
      <c r="H5" s="501"/>
    </row>
    <row r="6" spans="1:8" s="23" customFormat="1" ht="20.25" customHeight="1">
      <c r="A6" s="520"/>
      <c r="B6" s="521"/>
      <c r="C6" s="503" t="s">
        <v>3</v>
      </c>
      <c r="D6" s="503" t="s">
        <v>75</v>
      </c>
      <c r="E6" s="500" t="s">
        <v>69</v>
      </c>
      <c r="F6" s="501"/>
      <c r="G6" s="500" t="s">
        <v>76</v>
      </c>
      <c r="H6" s="501"/>
    </row>
    <row r="7" spans="1:8" s="23" customFormat="1" ht="52.5" customHeight="1">
      <c r="A7" s="520"/>
      <c r="B7" s="521"/>
      <c r="C7" s="504"/>
      <c r="D7" s="504"/>
      <c r="E7" s="5" t="s">
        <v>3</v>
      </c>
      <c r="F7" s="5" t="s">
        <v>9</v>
      </c>
      <c r="G7" s="5" t="s">
        <v>3</v>
      </c>
      <c r="H7" s="5" t="s">
        <v>9</v>
      </c>
    </row>
    <row r="8" spans="1:8" ht="15" customHeight="1">
      <c r="A8" s="509" t="s">
        <v>6</v>
      </c>
      <c r="B8" s="510"/>
      <c r="C8" s="10">
        <v>1</v>
      </c>
      <c r="D8" s="10" t="s">
        <v>44</v>
      </c>
      <c r="E8" s="10" t="s">
        <v>49</v>
      </c>
      <c r="F8" s="10" t="s">
        <v>58</v>
      </c>
      <c r="G8" s="10" t="s">
        <v>59</v>
      </c>
      <c r="H8" s="10" t="s">
        <v>60</v>
      </c>
    </row>
    <row r="9" spans="1:8" ht="26.25" customHeight="1">
      <c r="A9" s="511" t="s">
        <v>33</v>
      </c>
      <c r="B9" s="512"/>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49</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513" t="s">
        <v>56</v>
      </c>
      <c r="C16" s="513"/>
      <c r="D16" s="26"/>
      <c r="E16" s="515" t="s">
        <v>19</v>
      </c>
      <c r="F16" s="515"/>
      <c r="G16" s="515"/>
      <c r="H16" s="515"/>
    </row>
    <row r="17" spans="2:8" ht="15.75" customHeight="1">
      <c r="B17" s="513"/>
      <c r="C17" s="513"/>
      <c r="D17" s="26"/>
      <c r="E17" s="516" t="s">
        <v>38</v>
      </c>
      <c r="F17" s="516"/>
      <c r="G17" s="516"/>
      <c r="H17" s="516"/>
    </row>
    <row r="18" spans="2:8" s="27" customFormat="1" ht="15.75" customHeight="1">
      <c r="B18" s="513"/>
      <c r="C18" s="513"/>
      <c r="D18" s="28"/>
      <c r="E18" s="517" t="s">
        <v>55</v>
      </c>
      <c r="F18" s="517"/>
      <c r="G18" s="517"/>
      <c r="H18" s="517"/>
    </row>
    <row r="20" ht="15.75">
      <c r="B20" s="19"/>
    </row>
    <row r="22" ht="15.75" hidden="1">
      <c r="A22" s="20" t="s">
        <v>41</v>
      </c>
    </row>
    <row r="23" spans="1:3" ht="15.75" hidden="1">
      <c r="A23" s="21"/>
      <c r="B23" s="514" t="s">
        <v>50</v>
      </c>
      <c r="C23" s="514"/>
    </row>
    <row r="24" spans="1:8" ht="15.75" customHeight="1" hidden="1">
      <c r="A24" s="22" t="s">
        <v>25</v>
      </c>
      <c r="B24" s="508" t="s">
        <v>53</v>
      </c>
      <c r="C24" s="508"/>
      <c r="D24" s="22"/>
      <c r="E24" s="22"/>
      <c r="F24" s="22"/>
      <c r="G24" s="22"/>
      <c r="H24" s="22"/>
    </row>
    <row r="25" spans="1:8" ht="15" customHeight="1" hidden="1">
      <c r="A25" s="22"/>
      <c r="B25" s="508" t="s">
        <v>54</v>
      </c>
      <c r="C25" s="508"/>
      <c r="D25" s="508"/>
      <c r="E25" s="22"/>
      <c r="F25" s="22"/>
      <c r="G25" s="22"/>
      <c r="H25" s="22"/>
    </row>
    <row r="26" spans="2:3" ht="15.75">
      <c r="B26" s="23"/>
      <c r="C26" s="23"/>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701" t="s">
        <v>232</v>
      </c>
      <c r="B1" s="701"/>
      <c r="C1" s="701"/>
      <c r="D1" s="704" t="s">
        <v>344</v>
      </c>
      <c r="E1" s="704"/>
      <c r="F1" s="704"/>
      <c r="G1" s="704"/>
      <c r="H1" s="704"/>
      <c r="I1" s="704"/>
      <c r="J1" s="191" t="s">
        <v>345</v>
      </c>
      <c r="K1" s="322"/>
      <c r="L1" s="322"/>
    </row>
    <row r="2" spans="1:12" ht="18.75" customHeight="1">
      <c r="A2" s="702" t="s">
        <v>303</v>
      </c>
      <c r="B2" s="702"/>
      <c r="C2" s="702"/>
      <c r="D2" s="791" t="s">
        <v>233</v>
      </c>
      <c r="E2" s="791"/>
      <c r="F2" s="791"/>
      <c r="G2" s="791"/>
      <c r="H2" s="791"/>
      <c r="I2" s="791"/>
      <c r="J2" s="701" t="s">
        <v>346</v>
      </c>
      <c r="K2" s="701"/>
      <c r="L2" s="701"/>
    </row>
    <row r="3" spans="1:12" ht="17.25">
      <c r="A3" s="702" t="s">
        <v>255</v>
      </c>
      <c r="B3" s="702"/>
      <c r="C3" s="702"/>
      <c r="D3" s="792" t="s">
        <v>347</v>
      </c>
      <c r="E3" s="793"/>
      <c r="F3" s="793"/>
      <c r="G3" s="793"/>
      <c r="H3" s="793"/>
      <c r="I3" s="793"/>
      <c r="J3" s="194" t="s">
        <v>363</v>
      </c>
      <c r="K3" s="194"/>
      <c r="L3" s="194"/>
    </row>
    <row r="4" spans="1:12" ht="15.75">
      <c r="A4" s="788" t="s">
        <v>348</v>
      </c>
      <c r="B4" s="788"/>
      <c r="C4" s="788"/>
      <c r="D4" s="789"/>
      <c r="E4" s="789"/>
      <c r="F4" s="789"/>
      <c r="G4" s="789"/>
      <c r="H4" s="789"/>
      <c r="I4" s="789"/>
      <c r="J4" s="707" t="s">
        <v>305</v>
      </c>
      <c r="K4" s="707"/>
      <c r="L4" s="707"/>
    </row>
    <row r="5" spans="1:13" ht="15.75">
      <c r="A5" s="324"/>
      <c r="B5" s="324"/>
      <c r="C5" s="325"/>
      <c r="D5" s="325"/>
      <c r="E5" s="193"/>
      <c r="J5" s="326" t="s">
        <v>349</v>
      </c>
      <c r="K5" s="241"/>
      <c r="L5" s="241"/>
      <c r="M5" s="241"/>
    </row>
    <row r="6" spans="1:13" s="329" customFormat="1" ht="24.75" customHeight="1">
      <c r="A6" s="782" t="s">
        <v>57</v>
      </c>
      <c r="B6" s="783"/>
      <c r="C6" s="780" t="s">
        <v>350</v>
      </c>
      <c r="D6" s="780"/>
      <c r="E6" s="780"/>
      <c r="F6" s="780"/>
      <c r="G6" s="780"/>
      <c r="H6" s="780"/>
      <c r="I6" s="780" t="s">
        <v>234</v>
      </c>
      <c r="J6" s="780"/>
      <c r="K6" s="780"/>
      <c r="L6" s="780"/>
      <c r="M6" s="328"/>
    </row>
    <row r="7" spans="1:13" s="329" customFormat="1" ht="17.25" customHeight="1">
      <c r="A7" s="784"/>
      <c r="B7" s="785"/>
      <c r="C7" s="780" t="s">
        <v>31</v>
      </c>
      <c r="D7" s="780"/>
      <c r="E7" s="780" t="s">
        <v>7</v>
      </c>
      <c r="F7" s="780"/>
      <c r="G7" s="780"/>
      <c r="H7" s="780"/>
      <c r="I7" s="780" t="s">
        <v>235</v>
      </c>
      <c r="J7" s="780"/>
      <c r="K7" s="780" t="s">
        <v>236</v>
      </c>
      <c r="L7" s="780"/>
      <c r="M7" s="328"/>
    </row>
    <row r="8" spans="1:12" s="329" customFormat="1" ht="27.75" customHeight="1">
      <c r="A8" s="784"/>
      <c r="B8" s="785"/>
      <c r="C8" s="780"/>
      <c r="D8" s="780"/>
      <c r="E8" s="780" t="s">
        <v>237</v>
      </c>
      <c r="F8" s="780"/>
      <c r="G8" s="780" t="s">
        <v>238</v>
      </c>
      <c r="H8" s="780"/>
      <c r="I8" s="780"/>
      <c r="J8" s="780"/>
      <c r="K8" s="780"/>
      <c r="L8" s="780"/>
    </row>
    <row r="9" spans="1:12" s="329" customFormat="1" ht="24.75" customHeight="1">
      <c r="A9" s="786"/>
      <c r="B9" s="787"/>
      <c r="C9" s="327" t="s">
        <v>239</v>
      </c>
      <c r="D9" s="327" t="s">
        <v>9</v>
      </c>
      <c r="E9" s="327" t="s">
        <v>3</v>
      </c>
      <c r="F9" s="327" t="s">
        <v>240</v>
      </c>
      <c r="G9" s="327" t="s">
        <v>3</v>
      </c>
      <c r="H9" s="327" t="s">
        <v>240</v>
      </c>
      <c r="I9" s="327" t="s">
        <v>3</v>
      </c>
      <c r="J9" s="327" t="s">
        <v>240</v>
      </c>
      <c r="K9" s="327" t="s">
        <v>3</v>
      </c>
      <c r="L9" s="327" t="s">
        <v>240</v>
      </c>
    </row>
    <row r="10" spans="1:12" s="331" customFormat="1" ht="15.75">
      <c r="A10" s="686" t="s">
        <v>6</v>
      </c>
      <c r="B10" s="687"/>
      <c r="C10" s="330">
        <v>1</v>
      </c>
      <c r="D10" s="330">
        <v>2</v>
      </c>
      <c r="E10" s="330">
        <v>3</v>
      </c>
      <c r="F10" s="330">
        <v>4</v>
      </c>
      <c r="G10" s="330">
        <v>5</v>
      </c>
      <c r="H10" s="330">
        <v>6</v>
      </c>
      <c r="I10" s="330">
        <v>7</v>
      </c>
      <c r="J10" s="330">
        <v>8</v>
      </c>
      <c r="K10" s="330">
        <v>9</v>
      </c>
      <c r="L10" s="330">
        <v>10</v>
      </c>
    </row>
    <row r="11" spans="1:12" s="331" customFormat="1" ht="30.75" customHeight="1">
      <c r="A11" s="698" t="s">
        <v>300</v>
      </c>
      <c r="B11" s="699"/>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677" t="s">
        <v>301</v>
      </c>
      <c r="B12" s="678"/>
      <c r="C12" s="249">
        <v>0</v>
      </c>
      <c r="D12" s="249">
        <v>0</v>
      </c>
      <c r="E12" s="249">
        <v>0</v>
      </c>
      <c r="F12" s="249">
        <v>0</v>
      </c>
      <c r="G12" s="249">
        <v>0</v>
      </c>
      <c r="H12" s="249">
        <v>0</v>
      </c>
      <c r="I12" s="249">
        <v>0</v>
      </c>
      <c r="J12" s="249">
        <v>0</v>
      </c>
      <c r="K12" s="249">
        <v>0</v>
      </c>
      <c r="L12" s="249">
        <v>0</v>
      </c>
    </row>
    <row r="13" spans="1:32" s="331" customFormat="1" ht="17.25" customHeight="1">
      <c r="A13" s="680" t="s">
        <v>30</v>
      </c>
      <c r="B13" s="681"/>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80</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270</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302</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273</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274</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275</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276</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281</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283</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284</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285</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287</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696" t="s">
        <v>288</v>
      </c>
      <c r="C28" s="696"/>
      <c r="D28" s="696"/>
      <c r="E28" s="204"/>
      <c r="F28" s="258"/>
      <c r="G28" s="258"/>
      <c r="H28" s="695" t="s">
        <v>288</v>
      </c>
      <c r="I28" s="695"/>
      <c r="J28" s="695"/>
      <c r="K28" s="695"/>
      <c r="L28" s="695"/>
      <c r="AG28" s="192" t="s">
        <v>289</v>
      </c>
      <c r="AI28" s="190">
        <f>82/88</f>
        <v>0.9318181818181818</v>
      </c>
    </row>
    <row r="29" spans="1:12" s="192" customFormat="1" ht="19.5" customHeight="1">
      <c r="A29" s="202"/>
      <c r="B29" s="697" t="s">
        <v>241</v>
      </c>
      <c r="C29" s="697"/>
      <c r="D29" s="697"/>
      <c r="E29" s="204"/>
      <c r="F29" s="205"/>
      <c r="G29" s="205"/>
      <c r="H29" s="700" t="s">
        <v>159</v>
      </c>
      <c r="I29" s="700"/>
      <c r="J29" s="700"/>
      <c r="K29" s="700"/>
      <c r="L29" s="700"/>
    </row>
    <row r="30" spans="1:12" s="196" customFormat="1" ht="15" customHeight="1">
      <c r="A30" s="202"/>
      <c r="B30" s="781"/>
      <c r="C30" s="781"/>
      <c r="D30" s="781"/>
      <c r="E30" s="204"/>
      <c r="F30" s="205"/>
      <c r="G30" s="205"/>
      <c r="H30" s="653"/>
      <c r="I30" s="653"/>
      <c r="J30" s="653"/>
      <c r="K30" s="653"/>
      <c r="L30" s="653"/>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779" t="s">
        <v>292</v>
      </c>
      <c r="C33" s="779"/>
      <c r="D33" s="779"/>
      <c r="E33" s="336"/>
      <c r="F33" s="336"/>
      <c r="G33" s="336"/>
      <c r="H33" s="336"/>
      <c r="I33" s="336"/>
      <c r="J33" s="337" t="s">
        <v>292</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790" t="s">
        <v>242</v>
      </c>
      <c r="C37" s="790"/>
      <c r="D37" s="790"/>
      <c r="E37" s="790"/>
      <c r="F37" s="790"/>
      <c r="G37" s="790"/>
      <c r="H37" s="790"/>
      <c r="I37" s="790"/>
      <c r="J37" s="790"/>
      <c r="K37" s="339"/>
      <c r="L37" s="294"/>
      <c r="M37" s="265"/>
      <c r="N37" s="265"/>
      <c r="O37" s="265"/>
    </row>
    <row r="38" spans="2:12" s="184" customFormat="1" ht="18.75" hidden="1">
      <c r="B38" s="236" t="s">
        <v>243</v>
      </c>
      <c r="C38" s="186"/>
      <c r="D38" s="186"/>
      <c r="E38" s="186"/>
      <c r="F38" s="186"/>
      <c r="G38" s="186"/>
      <c r="H38" s="186"/>
      <c r="I38" s="186"/>
      <c r="J38" s="186"/>
      <c r="K38" s="338"/>
      <c r="L38" s="186"/>
    </row>
    <row r="39" spans="2:12" ht="18.75" hidden="1">
      <c r="B39" s="340" t="s">
        <v>244</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525" t="s">
        <v>334</v>
      </c>
      <c r="C41" s="525"/>
      <c r="D41" s="525"/>
      <c r="E41" s="210"/>
      <c r="F41" s="210"/>
      <c r="G41" s="182"/>
      <c r="H41" s="526" t="s">
        <v>249</v>
      </c>
      <c r="I41" s="526"/>
      <c r="J41" s="526"/>
      <c r="K41" s="526"/>
      <c r="L41" s="526"/>
      <c r="M41" s="163"/>
    </row>
    <row r="42" spans="2:12" ht="18.75">
      <c r="B42" s="336"/>
      <c r="C42" s="336"/>
      <c r="D42" s="336"/>
      <c r="E42" s="336"/>
      <c r="F42" s="336"/>
      <c r="G42" s="336"/>
      <c r="H42" s="336"/>
      <c r="I42" s="336"/>
      <c r="J42" s="336"/>
      <c r="K42" s="336"/>
      <c r="L42" s="336"/>
    </row>
  </sheetData>
  <sheetProtection/>
  <mergeCells count="33">
    <mergeCell ref="A1:C1"/>
    <mergeCell ref="D1:I1"/>
    <mergeCell ref="D2:I2"/>
    <mergeCell ref="D3:I3"/>
    <mergeCell ref="A2:C2"/>
    <mergeCell ref="A3:C3"/>
    <mergeCell ref="J4:L4"/>
    <mergeCell ref="B41:D41"/>
    <mergeCell ref="H41:L41"/>
    <mergeCell ref="C6:H6"/>
    <mergeCell ref="A4:C4"/>
    <mergeCell ref="D4:I4"/>
    <mergeCell ref="B37:J37"/>
    <mergeCell ref="C7:D8"/>
    <mergeCell ref="E7:H7"/>
    <mergeCell ref="I6:L6"/>
    <mergeCell ref="J2:L2"/>
    <mergeCell ref="B30:D30"/>
    <mergeCell ref="B29:D29"/>
    <mergeCell ref="A6:B9"/>
    <mergeCell ref="B28:D28"/>
    <mergeCell ref="E8:F8"/>
    <mergeCell ref="G8:H8"/>
    <mergeCell ref="I7:J8"/>
    <mergeCell ref="A10:B10"/>
    <mergeCell ref="H28:L28"/>
    <mergeCell ref="H29:L29"/>
    <mergeCell ref="A13:B13"/>
    <mergeCell ref="B33:D33"/>
    <mergeCell ref="K7:L8"/>
    <mergeCell ref="H30:L30"/>
    <mergeCell ref="A12:B12"/>
    <mergeCell ref="A11:B11"/>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794" t="s">
        <v>376</v>
      </c>
      <c r="M1" s="795"/>
      <c r="N1" s="795"/>
      <c r="O1" s="365"/>
      <c r="P1" s="365"/>
      <c r="Q1" s="365"/>
      <c r="R1" s="365"/>
      <c r="S1" s="365"/>
      <c r="T1" s="365"/>
      <c r="U1" s="365"/>
      <c r="V1" s="365"/>
      <c r="W1" s="365"/>
      <c r="X1" s="365"/>
      <c r="Y1" s="366"/>
    </row>
    <row r="2" spans="11:17" ht="34.5" customHeight="1">
      <c r="K2" s="349"/>
      <c r="L2" s="796" t="s">
        <v>383</v>
      </c>
      <c r="M2" s="797"/>
      <c r="N2" s="798"/>
      <c r="O2" s="29"/>
      <c r="P2" s="351"/>
      <c r="Q2" s="347"/>
    </row>
    <row r="3" spans="11:18" ht="31.5" customHeight="1">
      <c r="K3" s="349"/>
      <c r="L3" s="354" t="s">
        <v>392</v>
      </c>
      <c r="M3" s="355" t="e">
        <f>#REF!</f>
        <v>#REF!</v>
      </c>
      <c r="N3" s="355"/>
      <c r="O3" s="355"/>
      <c r="P3" s="352"/>
      <c r="Q3" s="348"/>
      <c r="R3" s="345"/>
    </row>
    <row r="4" spans="11:18" ht="30" customHeight="1">
      <c r="K4" s="349"/>
      <c r="L4" s="356" t="s">
        <v>377</v>
      </c>
      <c r="M4" s="357" t="e">
        <f>#REF!</f>
        <v>#REF!</v>
      </c>
      <c r="N4" s="355"/>
      <c r="O4" s="355"/>
      <c r="P4" s="352"/>
      <c r="Q4" s="348"/>
      <c r="R4" s="345"/>
    </row>
    <row r="5" spans="11:18" ht="31.5" customHeight="1">
      <c r="K5" s="349"/>
      <c r="L5" s="356" t="s">
        <v>378</v>
      </c>
      <c r="M5" s="357" t="e">
        <f>#REF!</f>
        <v>#REF!</v>
      </c>
      <c r="N5" s="355"/>
      <c r="O5" s="355"/>
      <c r="P5" s="352"/>
      <c r="Q5" s="348"/>
      <c r="R5" s="345"/>
    </row>
    <row r="6" spans="11:18" ht="27" customHeight="1">
      <c r="K6" s="349"/>
      <c r="L6" s="354" t="s">
        <v>379</v>
      </c>
      <c r="M6" s="355" t="e">
        <f>#REF!</f>
        <v>#REF!</v>
      </c>
      <c r="N6" s="355"/>
      <c r="O6" s="355"/>
      <c r="P6" s="352"/>
      <c r="Q6" s="348"/>
      <c r="R6" s="345"/>
    </row>
    <row r="7" spans="11:18" s="342" customFormat="1" ht="30" customHeight="1">
      <c r="K7" s="350"/>
      <c r="L7" s="358" t="s">
        <v>394</v>
      </c>
      <c r="M7" s="355" t="e">
        <f>#REF!</f>
        <v>#REF!</v>
      </c>
      <c r="N7" s="355"/>
      <c r="O7" s="355"/>
      <c r="P7" s="352"/>
      <c r="Q7" s="348"/>
      <c r="R7" s="345"/>
    </row>
    <row r="8" spans="11:18" ht="30.75" customHeight="1">
      <c r="K8" s="349"/>
      <c r="L8" s="359" t="s">
        <v>393</v>
      </c>
      <c r="M8" s="360">
        <f>'[7]M6 Tong hop Viec CHV '!$C$12</f>
        <v>1489</v>
      </c>
      <c r="N8" s="355"/>
      <c r="O8" s="355"/>
      <c r="P8" s="352"/>
      <c r="Q8" s="348"/>
      <c r="R8" s="345"/>
    </row>
    <row r="9" spans="11:18" ht="33" customHeight="1">
      <c r="K9" s="349"/>
      <c r="L9" s="367" t="s">
        <v>396</v>
      </c>
      <c r="M9" s="368" t="e">
        <f>(M7-M8)/M8</f>
        <v>#REF!</v>
      </c>
      <c r="N9" s="355"/>
      <c r="O9" s="355"/>
      <c r="P9" s="352"/>
      <c r="Q9" s="348"/>
      <c r="R9" s="345"/>
    </row>
    <row r="10" spans="11:18" ht="33" customHeight="1">
      <c r="K10" s="349"/>
      <c r="L10" s="354" t="s">
        <v>395</v>
      </c>
      <c r="M10" s="355" t="e">
        <f>#REF!</f>
        <v>#REF!</v>
      </c>
      <c r="N10" s="355" t="s">
        <v>380</v>
      </c>
      <c r="O10" s="361" t="e">
        <f>M10/M7</f>
        <v>#REF!</v>
      </c>
      <c r="P10" s="352"/>
      <c r="Q10" s="348"/>
      <c r="R10" s="345"/>
    </row>
    <row r="11" spans="11:18" ht="22.5" customHeight="1">
      <c r="K11" s="349"/>
      <c r="L11" s="354" t="s">
        <v>397</v>
      </c>
      <c r="M11" s="355" t="e">
        <f>#REF!</f>
        <v>#REF!</v>
      </c>
      <c r="N11" s="355" t="s">
        <v>380</v>
      </c>
      <c r="O11" s="361" t="e">
        <f>M11/M7</f>
        <v>#REF!</v>
      </c>
      <c r="P11" s="352"/>
      <c r="Q11" s="348"/>
      <c r="R11" s="345"/>
    </row>
    <row r="12" spans="11:18" ht="34.5" customHeight="1">
      <c r="K12" s="349"/>
      <c r="L12" s="354" t="s">
        <v>398</v>
      </c>
      <c r="M12" s="355" t="e">
        <f>#REF!+#REF!</f>
        <v>#REF!</v>
      </c>
      <c r="N12" s="354"/>
      <c r="O12" s="354"/>
      <c r="P12" s="346"/>
      <c r="R12" s="346"/>
    </row>
    <row r="13" spans="11:18" ht="33.75" customHeight="1">
      <c r="K13" s="349"/>
      <c r="L13" s="354" t="s">
        <v>399</v>
      </c>
      <c r="M13" s="361" t="e">
        <f>M12/M7</f>
        <v>#REF!</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400</v>
      </c>
      <c r="M16" s="360">
        <f>'[7]M6 Tong hop Viec CHV '!$H$12+'[7]M6 Tong hop Viec CHV '!$I$12+'[7]M6 Tong hop Viec CHV '!$K$12</f>
        <v>749</v>
      </c>
      <c r="N16" s="355"/>
      <c r="O16" s="355"/>
      <c r="P16" s="352"/>
      <c r="R16" s="346"/>
    </row>
    <row r="17" spans="11:18" ht="24.75" customHeight="1">
      <c r="K17" s="349"/>
      <c r="L17" s="367" t="s">
        <v>401</v>
      </c>
      <c r="M17" s="362">
        <f>M16/M8</f>
        <v>0.5030221625251847</v>
      </c>
      <c r="N17" s="355"/>
      <c r="O17" s="355"/>
      <c r="P17" s="352"/>
      <c r="R17" s="346"/>
    </row>
    <row r="18" spans="11:18" ht="26.25" customHeight="1">
      <c r="K18" s="349"/>
      <c r="L18" s="367" t="s">
        <v>381</v>
      </c>
      <c r="M18" s="368" t="e">
        <f>M13-M17</f>
        <v>#REF!</v>
      </c>
      <c r="N18" s="355"/>
      <c r="O18" s="355"/>
      <c r="P18" s="352"/>
      <c r="R18" s="346"/>
    </row>
    <row r="19" spans="11:18" ht="24.75" customHeight="1">
      <c r="K19" s="349"/>
      <c r="L19" s="354" t="s">
        <v>402</v>
      </c>
      <c r="M19" s="355" t="e">
        <f>#REF!</f>
        <v>#REF!</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403</v>
      </c>
      <c r="M26" s="361" t="e">
        <f>M19/#REF!</f>
        <v>#REF!</v>
      </c>
      <c r="N26" s="355"/>
      <c r="O26" s="355"/>
      <c r="P26" s="352"/>
      <c r="R26" s="346"/>
    </row>
    <row r="27" spans="11:18" ht="24.75" customHeight="1">
      <c r="K27" s="349"/>
      <c r="L27" s="359" t="s">
        <v>404</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405</v>
      </c>
      <c r="M30" s="361" t="e">
        <f>M26-M27</f>
        <v>#REF!</v>
      </c>
      <c r="N30" s="355"/>
      <c r="O30" s="355"/>
      <c r="P30" s="352"/>
      <c r="R30" s="346"/>
    </row>
    <row r="31" spans="11:18" ht="24.75" customHeight="1">
      <c r="K31" s="349"/>
      <c r="L31" s="354" t="s">
        <v>406</v>
      </c>
      <c r="M31" s="355" t="e">
        <f>#REF!</f>
        <v>#REF!</v>
      </c>
      <c r="N31" s="355"/>
      <c r="O31" s="355"/>
      <c r="P31" s="352"/>
      <c r="R31" s="346"/>
    </row>
    <row r="32" spans="11:18" ht="24.75" customHeight="1">
      <c r="K32" s="349"/>
      <c r="L32" s="359" t="s">
        <v>407</v>
      </c>
      <c r="M32" s="360">
        <f>'[7]M6 Tong hop Viec CHV '!$R$12</f>
        <v>719</v>
      </c>
      <c r="N32" s="355"/>
      <c r="O32" s="355"/>
      <c r="P32" s="352"/>
      <c r="R32" s="346"/>
    </row>
    <row r="33" spans="11:18" ht="24.75" customHeight="1">
      <c r="K33" s="349"/>
      <c r="L33" s="367" t="s">
        <v>408</v>
      </c>
      <c r="M33" s="369" t="e">
        <f>M31-M32</f>
        <v>#REF!</v>
      </c>
      <c r="N33" s="369" t="s">
        <v>382</v>
      </c>
      <c r="O33" s="368" t="e">
        <f>(M31-M32)/M32</f>
        <v>#REF!</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384</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409</v>
      </c>
      <c r="M42" s="355" t="e">
        <f>#REF!</f>
        <v>#REF!</v>
      </c>
      <c r="N42" s="355"/>
      <c r="O42" s="355"/>
      <c r="P42" s="346"/>
      <c r="R42" s="346"/>
    </row>
    <row r="43" spans="11:18" ht="24.75" customHeight="1">
      <c r="K43" s="349"/>
      <c r="L43" s="363" t="s">
        <v>100</v>
      </c>
      <c r="M43" s="355" t="e">
        <f>#REF!</f>
        <v>#REF!</v>
      </c>
      <c r="N43" s="355"/>
      <c r="O43" s="355"/>
      <c r="P43" s="346"/>
      <c r="R43" s="346"/>
    </row>
    <row r="44" spans="11:18" ht="24.75" customHeight="1">
      <c r="K44" s="349"/>
      <c r="L44" s="363" t="s">
        <v>378</v>
      </c>
      <c r="M44" s="355" t="e">
        <f>#REF!</f>
        <v>#REF!</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410</v>
      </c>
      <c r="M47" s="355" t="e">
        <f>#REF!</f>
        <v>#REF!</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411</v>
      </c>
      <c r="M50" s="355" t="e">
        <f>#REF!</f>
        <v>#REF!</v>
      </c>
      <c r="N50" s="355"/>
      <c r="O50" s="355"/>
      <c r="P50" s="346"/>
      <c r="R50" s="346"/>
    </row>
    <row r="51" spans="11:18" ht="24.75" customHeight="1">
      <c r="K51" s="349"/>
      <c r="L51" s="364" t="s">
        <v>412</v>
      </c>
      <c r="M51" s="360">
        <f>'[7]M7 Thop tien CHV'!$C$12</f>
        <v>54227822.442</v>
      </c>
      <c r="N51" s="355"/>
      <c r="O51" s="355"/>
      <c r="P51" s="346"/>
      <c r="R51" s="346"/>
    </row>
    <row r="52" spans="11:18" ht="24.75" customHeight="1">
      <c r="K52" s="349"/>
      <c r="L52" s="377" t="s">
        <v>385</v>
      </c>
      <c r="M52" s="369" t="e">
        <f>M50-M51</f>
        <v>#REF!</v>
      </c>
      <c r="N52" s="355"/>
      <c r="O52" s="355"/>
      <c r="P52" s="346"/>
      <c r="R52" s="346"/>
    </row>
    <row r="53" spans="11:18" ht="24.75" customHeight="1">
      <c r="K53" s="349"/>
      <c r="L53" s="377" t="s">
        <v>386</v>
      </c>
      <c r="M53" s="368" t="e">
        <f>(M52/M51)</f>
        <v>#REF!</v>
      </c>
      <c r="N53" s="355"/>
      <c r="O53" s="355"/>
      <c r="P53" s="346"/>
      <c r="R53" s="346"/>
    </row>
    <row r="54" spans="11:18" ht="24.75" customHeight="1">
      <c r="K54" s="349"/>
      <c r="L54" s="363" t="s">
        <v>413</v>
      </c>
      <c r="M54" s="355" t="e">
        <f>#REF!</f>
        <v>#REF!</v>
      </c>
      <c r="N54" s="355" t="s">
        <v>387</v>
      </c>
      <c r="O54" s="361" t="e">
        <f>#REF!/#REF!</f>
        <v>#REF!</v>
      </c>
      <c r="P54" s="346"/>
      <c r="R54" s="346"/>
    </row>
    <row r="55" spans="11:18" ht="24.75" customHeight="1">
      <c r="K55" s="349"/>
      <c r="L55" s="363" t="s">
        <v>414</v>
      </c>
      <c r="M55" s="355" t="e">
        <f>#REF!</f>
        <v>#REF!</v>
      </c>
      <c r="N55" s="355" t="s">
        <v>387</v>
      </c>
      <c r="O55" s="361" t="e">
        <f>#REF!/#REF!</f>
        <v>#REF!</v>
      </c>
      <c r="P55" s="346"/>
      <c r="R55" s="346"/>
    </row>
    <row r="56" spans="11:18" ht="24.75" customHeight="1">
      <c r="K56" s="349"/>
      <c r="L56" s="363" t="s">
        <v>415</v>
      </c>
      <c r="M56" s="355" t="e">
        <f>#REF!+#REF!+#REF!</f>
        <v>#REF!</v>
      </c>
      <c r="N56" s="355" t="s">
        <v>387</v>
      </c>
      <c r="O56" s="361" t="e">
        <f>M56/#REF!</f>
        <v>#REF!</v>
      </c>
      <c r="P56" s="346"/>
      <c r="R56" s="346"/>
    </row>
    <row r="57" spans="11:18" ht="24.75" customHeight="1">
      <c r="K57" s="349"/>
      <c r="L57" s="364" t="s">
        <v>416</v>
      </c>
      <c r="M57" s="360">
        <f>'[7]M7 Thop tien CHV'!$H$12+'[7]M7 Thop tien CHV'!$I$12+'[7]M7 Thop tien CHV'!$K$12</f>
        <v>2217726.5</v>
      </c>
      <c r="N57" s="360" t="s">
        <v>387</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417</v>
      </c>
      <c r="M60" s="368" t="e">
        <f>O56-O57</f>
        <v>#REF!</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418</v>
      </c>
      <c r="M63" s="355" t="e">
        <f>#REF!</f>
        <v>#REF!</v>
      </c>
      <c r="N63" s="355" t="s">
        <v>388</v>
      </c>
      <c r="O63" s="361" t="e">
        <f>#REF!/#REF!</f>
        <v>#REF!</v>
      </c>
      <c r="P63" s="346"/>
      <c r="R63" s="346"/>
    </row>
    <row r="64" spans="11:16" ht="24.75" customHeight="1">
      <c r="K64" s="349"/>
      <c r="L64" s="364" t="s">
        <v>419</v>
      </c>
      <c r="M64" s="360">
        <f>'[7]M7 Thop tien CHV'!$H$12</f>
        <v>2212774.5</v>
      </c>
      <c r="N64" s="360" t="s">
        <v>389</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420</v>
      </c>
      <c r="M68" s="368" t="e">
        <f>O63-O64</f>
        <v>#REF!</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421</v>
      </c>
      <c r="M72" s="355" t="e">
        <f>#REF!</f>
        <v>#REF!</v>
      </c>
      <c r="N72" s="355"/>
      <c r="O72" s="355"/>
      <c r="P72" s="346"/>
    </row>
    <row r="73" spans="11:16" ht="24.75" customHeight="1">
      <c r="K73" s="349"/>
      <c r="L73" s="364" t="s">
        <v>422</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390</v>
      </c>
      <c r="M76" s="369" t="e">
        <f>M72-M73</f>
        <v>#REF!</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391</v>
      </c>
      <c r="M79" s="368" t="e">
        <f>M76/M73</f>
        <v>#REF!</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view="pageBreakPreview" zoomScale="90" zoomScaleSheetLayoutView="90" zoomScalePageLayoutView="0" workbookViewId="0" topLeftCell="A1">
      <selection activeCell="B6" sqref="B6"/>
    </sheetView>
  </sheetViews>
  <sheetFormatPr defaultColWidth="9.00390625" defaultRowHeight="15.75"/>
  <cols>
    <col min="1" max="1" width="23.50390625" style="0" customWidth="1"/>
    <col min="2" max="2" width="66.125" style="0" customWidth="1"/>
  </cols>
  <sheetData>
    <row r="2" spans="1:2" ht="62.25" customHeight="1">
      <c r="A2" s="799" t="s">
        <v>431</v>
      </c>
      <c r="B2" s="799"/>
    </row>
    <row r="3" spans="1:2" ht="22.5" customHeight="1">
      <c r="A3" s="383" t="s">
        <v>424</v>
      </c>
      <c r="B3" s="393" t="s">
        <v>577</v>
      </c>
    </row>
    <row r="4" spans="1:2" ht="22.5" customHeight="1">
      <c r="A4" s="383" t="s">
        <v>423</v>
      </c>
      <c r="B4" s="384" t="s">
        <v>433</v>
      </c>
    </row>
    <row r="5" spans="1:2" ht="22.5" customHeight="1">
      <c r="A5" s="383" t="s">
        <v>425</v>
      </c>
      <c r="B5" s="391" t="s">
        <v>434</v>
      </c>
    </row>
    <row r="6" spans="1:2" ht="22.5" customHeight="1">
      <c r="A6" s="383" t="s">
        <v>426</v>
      </c>
      <c r="B6" s="391" t="s">
        <v>435</v>
      </c>
    </row>
    <row r="7" spans="1:2" ht="22.5" customHeight="1">
      <c r="A7" s="383" t="s">
        <v>427</v>
      </c>
      <c r="B7" s="391" t="s">
        <v>436</v>
      </c>
    </row>
    <row r="8" spans="1:2" ht="15.75">
      <c r="A8" s="385" t="s">
        <v>428</v>
      </c>
      <c r="B8" s="392" t="s">
        <v>576</v>
      </c>
    </row>
    <row r="10" spans="1:2" ht="62.25" customHeight="1">
      <c r="A10" s="800" t="s">
        <v>432</v>
      </c>
      <c r="B10" s="800"/>
    </row>
    <row r="11" spans="1:2" ht="15.75">
      <c r="A11" s="801"/>
      <c r="B11" s="801"/>
    </row>
  </sheetData>
  <sheetProtection/>
  <mergeCells count="3">
    <mergeCell ref="A2:B2"/>
    <mergeCell ref="A10:B10"/>
    <mergeCell ref="A11:B11"/>
  </mergeCells>
  <printOptions/>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tabColor rgb="FFFF0000"/>
  </sheetPr>
  <dimension ref="A1:V34"/>
  <sheetViews>
    <sheetView view="pageBreakPreview" zoomScale="120" zoomScaleNormal="80" zoomScaleSheetLayoutView="120" zoomScalePageLayoutView="0" workbookViewId="0" topLeftCell="A7">
      <pane xSplit="3" ySplit="6" topLeftCell="K13" activePane="bottomRight" state="frozen"/>
      <selection pane="topLeft" activeCell="A7" sqref="A7"/>
      <selection pane="topRight" activeCell="D7" sqref="D7"/>
      <selection pane="bottomLeft" activeCell="A13" sqref="A13"/>
      <selection pane="bottomRight" activeCell="S15" sqref="S15"/>
    </sheetView>
  </sheetViews>
  <sheetFormatPr defaultColWidth="9.00390625" defaultRowHeight="15.75"/>
  <cols>
    <col min="1" max="1" width="4.75390625" style="0" customWidth="1"/>
    <col min="2" max="2" width="13.875" style="0" customWidth="1"/>
    <col min="3" max="3" width="7.125" style="0" customWidth="1"/>
    <col min="4" max="4" width="7.25390625" style="0" customWidth="1"/>
    <col min="5" max="5" width="7.875" style="0" customWidth="1"/>
    <col min="6" max="7" width="5.625" style="0" customWidth="1"/>
    <col min="8" max="8" width="7.00390625" style="0" customWidth="1"/>
    <col min="9" max="9" width="6.75390625" style="0" customWidth="1"/>
    <col min="10" max="10" width="6.375" style="0" customWidth="1"/>
    <col min="11" max="11" width="5.625" style="0" customWidth="1"/>
    <col min="12" max="12" width="6.75390625" style="0" customWidth="1"/>
    <col min="13" max="16" width="5.625" style="0" customWidth="1"/>
    <col min="17" max="17" width="5.875" style="0" customWidth="1"/>
    <col min="18" max="18" width="5.625" style="0" customWidth="1"/>
    <col min="19" max="19" width="6.50390625" style="0" customWidth="1"/>
    <col min="20" max="20" width="8.50390625" style="0" customWidth="1"/>
  </cols>
  <sheetData>
    <row r="1" spans="1:19" ht="15.75">
      <c r="A1" s="394"/>
      <c r="B1" s="394"/>
      <c r="C1" s="394"/>
      <c r="D1" s="394"/>
      <c r="E1" s="394"/>
      <c r="F1" s="394"/>
      <c r="G1" s="394"/>
      <c r="H1" s="394"/>
      <c r="I1" s="394"/>
      <c r="J1" s="394"/>
      <c r="K1" s="394"/>
      <c r="L1" s="394"/>
      <c r="M1" s="394"/>
      <c r="N1" s="394"/>
      <c r="O1" s="394"/>
      <c r="P1" s="394"/>
      <c r="Q1" s="394"/>
      <c r="R1" s="394"/>
      <c r="S1" s="394"/>
    </row>
    <row r="2" spans="1:19" ht="16.5">
      <c r="A2" s="395" t="s">
        <v>525</v>
      </c>
      <c r="B2" s="395"/>
      <c r="C2" s="395"/>
      <c r="D2" s="394"/>
      <c r="E2" s="835" t="s">
        <v>66</v>
      </c>
      <c r="F2" s="835"/>
      <c r="G2" s="835"/>
      <c r="H2" s="835"/>
      <c r="I2" s="835"/>
      <c r="J2" s="835"/>
      <c r="K2" s="835"/>
      <c r="L2" s="835"/>
      <c r="M2" s="835"/>
      <c r="N2" s="835"/>
      <c r="O2" s="835"/>
      <c r="P2" s="836" t="s">
        <v>429</v>
      </c>
      <c r="Q2" s="836"/>
      <c r="R2" s="836"/>
      <c r="S2" s="836"/>
    </row>
    <row r="3" spans="1:19" ht="16.5">
      <c r="A3" s="837" t="s">
        <v>245</v>
      </c>
      <c r="B3" s="837"/>
      <c r="C3" s="837"/>
      <c r="D3" s="837"/>
      <c r="E3" s="838" t="s">
        <v>34</v>
      </c>
      <c r="F3" s="838"/>
      <c r="G3" s="838"/>
      <c r="H3" s="838"/>
      <c r="I3" s="838"/>
      <c r="J3" s="838"/>
      <c r="K3" s="838"/>
      <c r="L3" s="838"/>
      <c r="M3" s="838"/>
      <c r="N3" s="838"/>
      <c r="O3" s="838"/>
      <c r="P3" s="834" t="str">
        <f>'Thong tin'!B4</f>
        <v>CTHADS TRÀ VINH</v>
      </c>
      <c r="Q3" s="834"/>
      <c r="R3" s="834"/>
      <c r="S3" s="834"/>
    </row>
    <row r="4" spans="1:19" ht="16.5">
      <c r="A4" s="837" t="s">
        <v>246</v>
      </c>
      <c r="B4" s="837"/>
      <c r="C4" s="837"/>
      <c r="D4" s="837"/>
      <c r="E4" s="839" t="str">
        <f>'Thong tin'!B3</f>
        <v>02 tháng / năm 2019</v>
      </c>
      <c r="F4" s="839"/>
      <c r="G4" s="839"/>
      <c r="H4" s="839"/>
      <c r="I4" s="839"/>
      <c r="J4" s="839"/>
      <c r="K4" s="839"/>
      <c r="L4" s="839"/>
      <c r="M4" s="839"/>
      <c r="N4" s="839"/>
      <c r="O4" s="839"/>
      <c r="P4" s="836" t="s">
        <v>447</v>
      </c>
      <c r="Q4" s="836"/>
      <c r="R4" s="836"/>
      <c r="S4" s="836"/>
    </row>
    <row r="5" spans="1:19" ht="15.75">
      <c r="A5" s="395" t="s">
        <v>523</v>
      </c>
      <c r="B5" s="395"/>
      <c r="C5" s="395"/>
      <c r="D5" s="395"/>
      <c r="E5" s="395"/>
      <c r="F5" s="395"/>
      <c r="G5" s="395"/>
      <c r="H5" s="395"/>
      <c r="I5" s="395"/>
      <c r="J5" s="395"/>
      <c r="K5" s="395"/>
      <c r="L5" s="395"/>
      <c r="M5" s="395"/>
      <c r="N5" s="428"/>
      <c r="O5" s="428"/>
      <c r="P5" s="834" t="s">
        <v>522</v>
      </c>
      <c r="Q5" s="834"/>
      <c r="R5" s="834"/>
      <c r="S5" s="834"/>
    </row>
    <row r="6" spans="1:19" ht="15.75">
      <c r="A6" s="394"/>
      <c r="B6" s="427"/>
      <c r="C6" s="427"/>
      <c r="D6" s="394"/>
      <c r="E6" s="394"/>
      <c r="F6" s="394"/>
      <c r="G6" s="394"/>
      <c r="H6" s="394"/>
      <c r="I6" s="394"/>
      <c r="J6" s="394"/>
      <c r="K6" s="394"/>
      <c r="L6" s="394"/>
      <c r="M6" s="394"/>
      <c r="N6" s="394"/>
      <c r="O6" s="394"/>
      <c r="P6" s="823" t="s">
        <v>8</v>
      </c>
      <c r="Q6" s="823"/>
      <c r="R6" s="823"/>
      <c r="S6" s="823"/>
    </row>
    <row r="7" spans="1:21" ht="15.75" customHeight="1">
      <c r="A7" s="824" t="s">
        <v>57</v>
      </c>
      <c r="B7" s="825"/>
      <c r="C7" s="830" t="s">
        <v>126</v>
      </c>
      <c r="D7" s="906"/>
      <c r="E7" s="907"/>
      <c r="F7" s="813" t="s">
        <v>101</v>
      </c>
      <c r="G7" s="813" t="s">
        <v>127</v>
      </c>
      <c r="H7" s="831" t="s">
        <v>102</v>
      </c>
      <c r="I7" s="832"/>
      <c r="J7" s="832"/>
      <c r="K7" s="832"/>
      <c r="L7" s="832"/>
      <c r="M7" s="832"/>
      <c r="N7" s="832"/>
      <c r="O7" s="832"/>
      <c r="P7" s="832"/>
      <c r="Q7" s="833"/>
      <c r="R7" s="822" t="s">
        <v>250</v>
      </c>
      <c r="S7" s="822" t="s">
        <v>521</v>
      </c>
      <c r="T7" s="905"/>
      <c r="U7" s="804"/>
    </row>
    <row r="8" spans="1:21" ht="15.75" customHeight="1">
      <c r="A8" s="826"/>
      <c r="B8" s="827"/>
      <c r="C8" s="822" t="s">
        <v>42</v>
      </c>
      <c r="D8" s="816" t="s">
        <v>7</v>
      </c>
      <c r="E8" s="818"/>
      <c r="F8" s="817"/>
      <c r="G8" s="817"/>
      <c r="H8" s="813" t="s">
        <v>31</v>
      </c>
      <c r="I8" s="819" t="s">
        <v>103</v>
      </c>
      <c r="J8" s="820"/>
      <c r="K8" s="820"/>
      <c r="L8" s="820"/>
      <c r="M8" s="820"/>
      <c r="N8" s="820"/>
      <c r="O8" s="820"/>
      <c r="P8" s="821"/>
      <c r="Q8" s="813" t="s">
        <v>128</v>
      </c>
      <c r="R8" s="904"/>
      <c r="S8" s="904"/>
      <c r="T8" s="905"/>
      <c r="U8" s="804"/>
    </row>
    <row r="9" spans="1:21" ht="15.75" customHeight="1">
      <c r="A9" s="826"/>
      <c r="B9" s="827"/>
      <c r="C9" s="904"/>
      <c r="D9" s="902"/>
      <c r="E9" s="903"/>
      <c r="F9" s="817"/>
      <c r="G9" s="817"/>
      <c r="H9" s="817"/>
      <c r="I9" s="813" t="s">
        <v>31</v>
      </c>
      <c r="J9" s="819" t="s">
        <v>7</v>
      </c>
      <c r="K9" s="820"/>
      <c r="L9" s="820"/>
      <c r="M9" s="820"/>
      <c r="N9" s="820"/>
      <c r="O9" s="820"/>
      <c r="P9" s="821"/>
      <c r="Q9" s="817"/>
      <c r="R9" s="904"/>
      <c r="S9" s="904"/>
      <c r="T9" s="905"/>
      <c r="U9" s="804"/>
    </row>
    <row r="10" spans="1:21" ht="15.75" customHeight="1">
      <c r="A10" s="826"/>
      <c r="B10" s="827"/>
      <c r="C10" s="904"/>
      <c r="D10" s="822" t="s">
        <v>129</v>
      </c>
      <c r="E10" s="822" t="s">
        <v>130</v>
      </c>
      <c r="F10" s="817"/>
      <c r="G10" s="817"/>
      <c r="H10" s="817"/>
      <c r="I10" s="817"/>
      <c r="J10" s="822" t="s">
        <v>131</v>
      </c>
      <c r="K10" s="822" t="s">
        <v>132</v>
      </c>
      <c r="L10" s="813" t="s">
        <v>105</v>
      </c>
      <c r="M10" s="813" t="s">
        <v>133</v>
      </c>
      <c r="N10" s="813" t="s">
        <v>108</v>
      </c>
      <c r="O10" s="495" t="s">
        <v>251</v>
      </c>
      <c r="P10" s="813" t="s">
        <v>111</v>
      </c>
      <c r="Q10" s="817"/>
      <c r="R10" s="904"/>
      <c r="S10" s="904"/>
      <c r="T10" s="905"/>
      <c r="U10" s="804"/>
    </row>
    <row r="11" spans="1:21" ht="15.75" customHeight="1">
      <c r="A11" s="828"/>
      <c r="B11" s="829"/>
      <c r="C11" s="901"/>
      <c r="D11" s="901"/>
      <c r="E11" s="901"/>
      <c r="F11" s="814"/>
      <c r="G11" s="814"/>
      <c r="H11" s="814"/>
      <c r="I11" s="814"/>
      <c r="J11" s="901"/>
      <c r="K11" s="901"/>
      <c r="L11" s="814"/>
      <c r="M11" s="814"/>
      <c r="N11" s="814" t="s">
        <v>108</v>
      </c>
      <c r="O11" s="496" t="s">
        <v>251</v>
      </c>
      <c r="P11" s="814" t="s">
        <v>111</v>
      </c>
      <c r="Q11" s="814"/>
      <c r="R11" s="901"/>
      <c r="S11" s="901"/>
      <c r="T11" s="905"/>
      <c r="U11" s="804"/>
    </row>
    <row r="12" spans="1:21" ht="15.75">
      <c r="A12" s="973" t="s">
        <v>6</v>
      </c>
      <c r="B12" s="974"/>
      <c r="C12" s="975">
        <v>1</v>
      </c>
      <c r="D12" s="975">
        <v>2</v>
      </c>
      <c r="E12" s="975">
        <v>3</v>
      </c>
      <c r="F12" s="975">
        <v>4</v>
      </c>
      <c r="G12" s="975">
        <v>5</v>
      </c>
      <c r="H12" s="975">
        <v>6</v>
      </c>
      <c r="I12" s="975">
        <v>7</v>
      </c>
      <c r="J12" s="975">
        <v>8</v>
      </c>
      <c r="K12" s="975">
        <v>9</v>
      </c>
      <c r="L12" s="975">
        <v>10</v>
      </c>
      <c r="M12" s="975">
        <v>11</v>
      </c>
      <c r="N12" s="975">
        <v>12</v>
      </c>
      <c r="O12" s="975">
        <v>13</v>
      </c>
      <c r="P12" s="975">
        <v>14</v>
      </c>
      <c r="Q12" s="975">
        <v>15</v>
      </c>
      <c r="R12" s="975">
        <v>16</v>
      </c>
      <c r="S12" s="975">
        <v>17</v>
      </c>
      <c r="T12" s="426"/>
      <c r="U12" s="426"/>
    </row>
    <row r="13" spans="1:22" ht="15.75">
      <c r="A13" s="966" t="s">
        <v>30</v>
      </c>
      <c r="B13" s="976"/>
      <c r="C13" s="908">
        <f aca="true" t="shared" si="0" ref="C13:R13">+C14+C15</f>
        <v>9878</v>
      </c>
      <c r="D13" s="908">
        <f t="shared" si="0"/>
        <v>7529</v>
      </c>
      <c r="E13" s="908">
        <f t="shared" si="0"/>
        <v>2349</v>
      </c>
      <c r="F13" s="908">
        <f t="shared" si="0"/>
        <v>2</v>
      </c>
      <c r="G13" s="908">
        <f t="shared" si="0"/>
        <v>0</v>
      </c>
      <c r="H13" s="908">
        <f t="shared" si="0"/>
        <v>9876</v>
      </c>
      <c r="I13" s="908">
        <f t="shared" si="0"/>
        <v>6551</v>
      </c>
      <c r="J13" s="908">
        <f t="shared" si="0"/>
        <v>1166</v>
      </c>
      <c r="K13" s="908">
        <f t="shared" si="0"/>
        <v>44</v>
      </c>
      <c r="L13" s="908">
        <f t="shared" si="0"/>
        <v>5233</v>
      </c>
      <c r="M13" s="908">
        <f t="shared" si="0"/>
        <v>47</v>
      </c>
      <c r="N13" s="908">
        <f t="shared" si="0"/>
        <v>4</v>
      </c>
      <c r="O13" s="908">
        <f t="shared" si="0"/>
        <v>0</v>
      </c>
      <c r="P13" s="908">
        <f t="shared" si="0"/>
        <v>57</v>
      </c>
      <c r="Q13" s="908">
        <f t="shared" si="0"/>
        <v>3325</v>
      </c>
      <c r="R13" s="908">
        <f t="shared" si="0"/>
        <v>8666</v>
      </c>
      <c r="S13" s="909">
        <f aca="true" t="shared" si="1" ref="S13:S24">(((J13+K13))/I13)*100</f>
        <v>18.470462524805374</v>
      </c>
      <c r="T13" s="425"/>
      <c r="U13" s="424"/>
      <c r="V13" s="425"/>
    </row>
    <row r="14" spans="1:22" ht="15.75">
      <c r="A14" s="977" t="s">
        <v>0</v>
      </c>
      <c r="B14" s="911" t="s">
        <v>446</v>
      </c>
      <c r="C14" s="912">
        <f>'06'!C12</f>
        <v>250</v>
      </c>
      <c r="D14" s="912">
        <f>'06'!D12</f>
        <v>224</v>
      </c>
      <c r="E14" s="912">
        <f>'06'!E12</f>
        <v>26</v>
      </c>
      <c r="F14" s="912">
        <f>'06'!F12</f>
        <v>0</v>
      </c>
      <c r="G14" s="912">
        <f>'06'!G12</f>
        <v>0</v>
      </c>
      <c r="H14" s="912">
        <f>'06'!H12</f>
        <v>250</v>
      </c>
      <c r="I14" s="912">
        <f>'06'!I12</f>
        <v>146</v>
      </c>
      <c r="J14" s="912">
        <f>'06'!J12</f>
        <v>10</v>
      </c>
      <c r="K14" s="912">
        <f>'06'!K12</f>
        <v>1</v>
      </c>
      <c r="L14" s="912">
        <f>'06'!L12</f>
        <v>116</v>
      </c>
      <c r="M14" s="912">
        <f>'06'!M12</f>
        <v>5</v>
      </c>
      <c r="N14" s="912">
        <f>'06'!N12</f>
        <v>1</v>
      </c>
      <c r="O14" s="912">
        <f>'06'!O12</f>
        <v>0</v>
      </c>
      <c r="P14" s="912">
        <f>'06'!P12</f>
        <v>13</v>
      </c>
      <c r="Q14" s="912">
        <f>'06'!Q12</f>
        <v>104</v>
      </c>
      <c r="R14" s="912">
        <f>'06'!R12</f>
        <v>239</v>
      </c>
      <c r="S14" s="913">
        <f t="shared" si="1"/>
        <v>7.534246575342466</v>
      </c>
      <c r="T14" s="425"/>
      <c r="U14" s="424"/>
      <c r="V14" s="425"/>
    </row>
    <row r="15" spans="1:22" ht="15.75">
      <c r="A15" s="978" t="s">
        <v>1</v>
      </c>
      <c r="B15" s="979" t="s">
        <v>17</v>
      </c>
      <c r="C15" s="912">
        <f aca="true" t="shared" si="2" ref="C15:R15">SUM(C16:C24)</f>
        <v>9628</v>
      </c>
      <c r="D15" s="912">
        <f t="shared" si="2"/>
        <v>7305</v>
      </c>
      <c r="E15" s="912">
        <f t="shared" si="2"/>
        <v>2323</v>
      </c>
      <c r="F15" s="912">
        <f t="shared" si="2"/>
        <v>2</v>
      </c>
      <c r="G15" s="912">
        <f t="shared" si="2"/>
        <v>0</v>
      </c>
      <c r="H15" s="912">
        <f t="shared" si="2"/>
        <v>9626</v>
      </c>
      <c r="I15" s="912">
        <f t="shared" si="2"/>
        <v>6405</v>
      </c>
      <c r="J15" s="912">
        <f t="shared" si="2"/>
        <v>1156</v>
      </c>
      <c r="K15" s="912">
        <f t="shared" si="2"/>
        <v>43</v>
      </c>
      <c r="L15" s="912">
        <f t="shared" si="2"/>
        <v>5117</v>
      </c>
      <c r="M15" s="912">
        <f t="shared" si="2"/>
        <v>42</v>
      </c>
      <c r="N15" s="912">
        <f t="shared" si="2"/>
        <v>3</v>
      </c>
      <c r="O15" s="912">
        <f t="shared" si="2"/>
        <v>0</v>
      </c>
      <c r="P15" s="912">
        <f t="shared" si="2"/>
        <v>44</v>
      </c>
      <c r="Q15" s="912">
        <f t="shared" si="2"/>
        <v>3221</v>
      </c>
      <c r="R15" s="912">
        <f t="shared" si="2"/>
        <v>8427</v>
      </c>
      <c r="S15" s="913">
        <f t="shared" si="1"/>
        <v>18.71975019516003</v>
      </c>
      <c r="T15" s="425"/>
      <c r="U15" s="424"/>
      <c r="V15" s="425"/>
    </row>
    <row r="16" spans="1:22" ht="15.75">
      <c r="A16" s="914" t="s">
        <v>43</v>
      </c>
      <c r="B16" s="911" t="s">
        <v>445</v>
      </c>
      <c r="C16" s="912">
        <f>'06'!C23</f>
        <v>1127</v>
      </c>
      <c r="D16" s="912">
        <f>'06'!D23</f>
        <v>884</v>
      </c>
      <c r="E16" s="912">
        <f>'06'!E23</f>
        <v>243</v>
      </c>
      <c r="F16" s="912">
        <f>'06'!F23</f>
        <v>0</v>
      </c>
      <c r="G16" s="912">
        <f>'06'!G23</f>
        <v>0</v>
      </c>
      <c r="H16" s="912">
        <f>'06'!H23</f>
        <v>1127</v>
      </c>
      <c r="I16" s="912">
        <f>'06'!I23</f>
        <v>649</v>
      </c>
      <c r="J16" s="912">
        <f>'06'!J23</f>
        <v>69</v>
      </c>
      <c r="K16" s="912">
        <f>'06'!K23</f>
        <v>1</v>
      </c>
      <c r="L16" s="912">
        <f>'06'!L23</f>
        <v>524</v>
      </c>
      <c r="M16" s="912">
        <f>'06'!M23</f>
        <v>35</v>
      </c>
      <c r="N16" s="912">
        <f>'06'!N23</f>
        <v>1</v>
      </c>
      <c r="O16" s="912">
        <f>'06'!O23</f>
        <v>0</v>
      </c>
      <c r="P16" s="912">
        <f>'06'!P23</f>
        <v>19</v>
      </c>
      <c r="Q16" s="912">
        <f>'06'!Q23</f>
        <v>478</v>
      </c>
      <c r="R16" s="912">
        <f>'06'!R23</f>
        <v>1057</v>
      </c>
      <c r="S16" s="913">
        <f t="shared" si="1"/>
        <v>10.785824345146379</v>
      </c>
      <c r="T16" s="425"/>
      <c r="U16" s="424"/>
      <c r="V16" s="425"/>
    </row>
    <row r="17" spans="1:22" ht="15.75">
      <c r="A17" s="914" t="s">
        <v>44</v>
      </c>
      <c r="B17" s="915" t="s">
        <v>444</v>
      </c>
      <c r="C17" s="912">
        <f>'06'!C32</f>
        <v>1333</v>
      </c>
      <c r="D17" s="912">
        <f>'06'!D32</f>
        <v>1103</v>
      </c>
      <c r="E17" s="912">
        <f>'06'!E32</f>
        <v>230</v>
      </c>
      <c r="F17" s="912">
        <f>'06'!F32</f>
        <v>0</v>
      </c>
      <c r="G17" s="912">
        <f>'06'!G32</f>
        <v>0</v>
      </c>
      <c r="H17" s="912">
        <f>'06'!H32</f>
        <v>1333</v>
      </c>
      <c r="I17" s="912">
        <f>'06'!I32</f>
        <v>904</v>
      </c>
      <c r="J17" s="912">
        <f>'06'!J32</f>
        <v>93</v>
      </c>
      <c r="K17" s="912">
        <f>'06'!K32</f>
        <v>5</v>
      </c>
      <c r="L17" s="912">
        <f>'06'!L32</f>
        <v>806</v>
      </c>
      <c r="M17" s="912">
        <f>'06'!M32</f>
        <v>0</v>
      </c>
      <c r="N17" s="912">
        <f>'06'!N32</f>
        <v>0</v>
      </c>
      <c r="O17" s="912">
        <f>'06'!O32</f>
        <v>0</v>
      </c>
      <c r="P17" s="912">
        <f>'06'!P32</f>
        <v>0</v>
      </c>
      <c r="Q17" s="912">
        <f>'06'!Q32</f>
        <v>429</v>
      </c>
      <c r="R17" s="912">
        <f>'06'!R32</f>
        <v>1235</v>
      </c>
      <c r="S17" s="913">
        <f t="shared" si="1"/>
        <v>10.84070796460177</v>
      </c>
      <c r="T17" s="425"/>
      <c r="U17" s="424"/>
      <c r="V17" s="425"/>
    </row>
    <row r="18" spans="1:22" ht="15.75">
      <c r="A18" s="914" t="s">
        <v>49</v>
      </c>
      <c r="B18" s="911" t="s">
        <v>443</v>
      </c>
      <c r="C18" s="912">
        <f>'06'!C38</f>
        <v>752</v>
      </c>
      <c r="D18" s="912">
        <f>'06'!D38</f>
        <v>556</v>
      </c>
      <c r="E18" s="912">
        <f>'06'!E38</f>
        <v>196</v>
      </c>
      <c r="F18" s="912">
        <f>'06'!F38</f>
        <v>0</v>
      </c>
      <c r="G18" s="912">
        <f>'06'!G38</f>
        <v>0</v>
      </c>
      <c r="H18" s="912">
        <f>'06'!H38</f>
        <v>752</v>
      </c>
      <c r="I18" s="912">
        <f>'06'!I38</f>
        <v>429</v>
      </c>
      <c r="J18" s="912">
        <f>'06'!J38</f>
        <v>127</v>
      </c>
      <c r="K18" s="912">
        <f>'06'!K38</f>
        <v>0</v>
      </c>
      <c r="L18" s="912">
        <f>'06'!L38</f>
        <v>295</v>
      </c>
      <c r="M18" s="912">
        <f>'06'!M38</f>
        <v>3</v>
      </c>
      <c r="N18" s="912">
        <f>'06'!N38</f>
        <v>0</v>
      </c>
      <c r="O18" s="912">
        <f>'06'!O38</f>
        <v>0</v>
      </c>
      <c r="P18" s="912">
        <f>'06'!P38</f>
        <v>4</v>
      </c>
      <c r="Q18" s="912">
        <f>'06'!Q38</f>
        <v>323</v>
      </c>
      <c r="R18" s="912">
        <f>'06'!R38</f>
        <v>625</v>
      </c>
      <c r="S18" s="913">
        <f t="shared" si="1"/>
        <v>29.603729603729604</v>
      </c>
      <c r="T18" s="425"/>
      <c r="U18" s="424"/>
      <c r="V18" s="425"/>
    </row>
    <row r="19" spans="1:22" ht="15.75">
      <c r="A19" s="914" t="s">
        <v>58</v>
      </c>
      <c r="B19" s="911" t="s">
        <v>442</v>
      </c>
      <c r="C19" s="912">
        <f>'06'!C43</f>
        <v>584</v>
      </c>
      <c r="D19" s="912">
        <f>'06'!D43</f>
        <v>384</v>
      </c>
      <c r="E19" s="912">
        <f>'06'!E43</f>
        <v>200</v>
      </c>
      <c r="F19" s="912">
        <f>'06'!F43</f>
        <v>0</v>
      </c>
      <c r="G19" s="912">
        <f>'06'!G43</f>
        <v>0</v>
      </c>
      <c r="H19" s="912">
        <f>'06'!H43</f>
        <v>584</v>
      </c>
      <c r="I19" s="912">
        <f>'06'!I43</f>
        <v>369</v>
      </c>
      <c r="J19" s="912">
        <f>'06'!J43</f>
        <v>89</v>
      </c>
      <c r="K19" s="912">
        <f>'06'!K43</f>
        <v>9</v>
      </c>
      <c r="L19" s="912">
        <f>'06'!L43</f>
        <v>271</v>
      </c>
      <c r="M19" s="912">
        <f>'06'!M43</f>
        <v>0</v>
      </c>
      <c r="N19" s="912">
        <f>'06'!N43</f>
        <v>0</v>
      </c>
      <c r="O19" s="912">
        <f>'06'!O43</f>
        <v>0</v>
      </c>
      <c r="P19" s="912">
        <f>'06'!P43</f>
        <v>0</v>
      </c>
      <c r="Q19" s="912">
        <f>'06'!Q43</f>
        <v>215</v>
      </c>
      <c r="R19" s="912">
        <f>'06'!R43</f>
        <v>486</v>
      </c>
      <c r="S19" s="913">
        <f t="shared" si="1"/>
        <v>26.558265582655828</v>
      </c>
      <c r="T19" s="425"/>
      <c r="U19" s="424"/>
      <c r="V19" s="425"/>
    </row>
    <row r="20" spans="1:22" ht="15.75">
      <c r="A20" s="914" t="s">
        <v>59</v>
      </c>
      <c r="B20" s="911" t="s">
        <v>441</v>
      </c>
      <c r="C20" s="912">
        <f>'06'!C48</f>
        <v>676</v>
      </c>
      <c r="D20" s="912">
        <f>'06'!D48</f>
        <v>449</v>
      </c>
      <c r="E20" s="912">
        <f>'06'!E48</f>
        <v>227</v>
      </c>
      <c r="F20" s="912">
        <f>'06'!F48</f>
        <v>0</v>
      </c>
      <c r="G20" s="912">
        <f>'06'!G48</f>
        <v>0</v>
      </c>
      <c r="H20" s="912">
        <f>'06'!H48</f>
        <v>676</v>
      </c>
      <c r="I20" s="912">
        <f>'06'!I48</f>
        <v>434</v>
      </c>
      <c r="J20" s="912">
        <f>'06'!J48</f>
        <v>131</v>
      </c>
      <c r="K20" s="912">
        <f>'06'!K48</f>
        <v>1</v>
      </c>
      <c r="L20" s="912">
        <f>'06'!L48</f>
        <v>298</v>
      </c>
      <c r="M20" s="912">
        <f>'06'!M48</f>
        <v>1</v>
      </c>
      <c r="N20" s="912">
        <f>'06'!N48</f>
        <v>1</v>
      </c>
      <c r="O20" s="912">
        <f>'06'!O48</f>
        <v>0</v>
      </c>
      <c r="P20" s="912">
        <f>'06'!P48</f>
        <v>2</v>
      </c>
      <c r="Q20" s="912">
        <f>'06'!Q48</f>
        <v>242</v>
      </c>
      <c r="R20" s="912">
        <f>'06'!R48</f>
        <v>544</v>
      </c>
      <c r="S20" s="913">
        <f t="shared" si="1"/>
        <v>30.414746543778804</v>
      </c>
      <c r="T20" s="425"/>
      <c r="U20" s="424"/>
      <c r="V20" s="425"/>
    </row>
    <row r="21" spans="1:22" ht="15.75">
      <c r="A21" s="914" t="s">
        <v>60</v>
      </c>
      <c r="B21" s="911" t="s">
        <v>440</v>
      </c>
      <c r="C21" s="912">
        <f>'06'!C54</f>
        <v>1353</v>
      </c>
      <c r="D21" s="912">
        <f>'06'!D54</f>
        <v>1095</v>
      </c>
      <c r="E21" s="912">
        <f>'06'!E54</f>
        <v>258</v>
      </c>
      <c r="F21" s="912">
        <f>'06'!F54</f>
        <v>0</v>
      </c>
      <c r="G21" s="912">
        <f>'06'!G54</f>
        <v>0</v>
      </c>
      <c r="H21" s="912">
        <f>'06'!H54</f>
        <v>1353</v>
      </c>
      <c r="I21" s="912">
        <f>'06'!I54</f>
        <v>1117</v>
      </c>
      <c r="J21" s="912">
        <f>'06'!J54</f>
        <v>179</v>
      </c>
      <c r="K21" s="912">
        <f>'06'!K54</f>
        <v>4</v>
      </c>
      <c r="L21" s="912">
        <f>'06'!L54</f>
        <v>934</v>
      </c>
      <c r="M21" s="912">
        <f>'06'!M54</f>
        <v>0</v>
      </c>
      <c r="N21" s="912">
        <f>'06'!N54</f>
        <v>0</v>
      </c>
      <c r="O21" s="912">
        <f>'06'!O54</f>
        <v>0</v>
      </c>
      <c r="P21" s="912">
        <f>'06'!P54</f>
        <v>0</v>
      </c>
      <c r="Q21" s="912">
        <f>'06'!Q54</f>
        <v>236</v>
      </c>
      <c r="R21" s="912">
        <f>'06'!R54</f>
        <v>1170</v>
      </c>
      <c r="S21" s="913">
        <f t="shared" si="1"/>
        <v>16.38316920322292</v>
      </c>
      <c r="T21" s="425"/>
      <c r="U21" s="424"/>
      <c r="V21" s="425"/>
    </row>
    <row r="22" spans="1:22" ht="15.75">
      <c r="A22" s="914" t="s">
        <v>61</v>
      </c>
      <c r="B22" s="911" t="s">
        <v>439</v>
      </c>
      <c r="C22" s="912">
        <f>'06'!C61</f>
        <v>1328</v>
      </c>
      <c r="D22" s="912">
        <f>'06'!D61</f>
        <v>974</v>
      </c>
      <c r="E22" s="912">
        <f>'06'!E61</f>
        <v>354</v>
      </c>
      <c r="F22" s="912">
        <f>'06'!F61</f>
        <v>1</v>
      </c>
      <c r="G22" s="912">
        <f>'06'!G61</f>
        <v>0</v>
      </c>
      <c r="H22" s="912">
        <f>'06'!H61</f>
        <v>1327</v>
      </c>
      <c r="I22" s="912">
        <f>'06'!I61</f>
        <v>805</v>
      </c>
      <c r="J22" s="912">
        <f>'06'!J61</f>
        <v>197</v>
      </c>
      <c r="K22" s="912">
        <f>'06'!K61</f>
        <v>15</v>
      </c>
      <c r="L22" s="912">
        <f>'06'!L61</f>
        <v>573</v>
      </c>
      <c r="M22" s="912">
        <f>'06'!M61</f>
        <v>1</v>
      </c>
      <c r="N22" s="912">
        <f>'06'!N61</f>
        <v>0</v>
      </c>
      <c r="O22" s="912">
        <f>'06'!O61</f>
        <v>0</v>
      </c>
      <c r="P22" s="912">
        <f>'06'!P61</f>
        <v>19</v>
      </c>
      <c r="Q22" s="912">
        <f>'06'!Q61</f>
        <v>522</v>
      </c>
      <c r="R22" s="912">
        <f>'06'!R61</f>
        <v>1115</v>
      </c>
      <c r="S22" s="913">
        <f t="shared" si="1"/>
        <v>26.335403726708073</v>
      </c>
      <c r="T22" s="425"/>
      <c r="U22" s="424"/>
      <c r="V22" s="425"/>
    </row>
    <row r="23" spans="1:22" ht="15.75">
      <c r="A23" s="914" t="s">
        <v>62</v>
      </c>
      <c r="B23" s="911" t="s">
        <v>438</v>
      </c>
      <c r="C23" s="912">
        <f>'06'!C68</f>
        <v>1731</v>
      </c>
      <c r="D23" s="912">
        <f>'06'!D68</f>
        <v>1261</v>
      </c>
      <c r="E23" s="912">
        <f>'06'!E68</f>
        <v>470</v>
      </c>
      <c r="F23" s="912">
        <f>'06'!F68</f>
        <v>1</v>
      </c>
      <c r="G23" s="912">
        <f>'06'!G68</f>
        <v>0</v>
      </c>
      <c r="H23" s="912">
        <f>'06'!H68</f>
        <v>1730</v>
      </c>
      <c r="I23" s="912">
        <f>'06'!I68</f>
        <v>1240</v>
      </c>
      <c r="J23" s="912">
        <f>'06'!J68</f>
        <v>155</v>
      </c>
      <c r="K23" s="912">
        <f>'06'!K68</f>
        <v>4</v>
      </c>
      <c r="L23" s="912">
        <f>'06'!L68</f>
        <v>1080</v>
      </c>
      <c r="M23" s="912">
        <f>'06'!M68</f>
        <v>0</v>
      </c>
      <c r="N23" s="912">
        <f>'06'!N68</f>
        <v>1</v>
      </c>
      <c r="O23" s="912">
        <f>'06'!O68</f>
        <v>0</v>
      </c>
      <c r="P23" s="912">
        <f>'06'!P68</f>
        <v>0</v>
      </c>
      <c r="Q23" s="912">
        <f>'06'!Q68</f>
        <v>490</v>
      </c>
      <c r="R23" s="912">
        <f>'06'!R68</f>
        <v>1571</v>
      </c>
      <c r="S23" s="913">
        <f t="shared" si="1"/>
        <v>12.822580645161292</v>
      </c>
      <c r="T23" s="425"/>
      <c r="U23" s="424"/>
      <c r="V23" s="425"/>
    </row>
    <row r="24" spans="1:22" ht="15.75">
      <c r="A24" s="914" t="s">
        <v>63</v>
      </c>
      <c r="B24" s="911" t="s">
        <v>437</v>
      </c>
      <c r="C24" s="912">
        <f>'06'!C75</f>
        <v>744</v>
      </c>
      <c r="D24" s="912">
        <f>'06'!D75</f>
        <v>599</v>
      </c>
      <c r="E24" s="912">
        <f>'06'!E75</f>
        <v>145</v>
      </c>
      <c r="F24" s="912">
        <f>'06'!F75</f>
        <v>0</v>
      </c>
      <c r="G24" s="912">
        <f>'06'!G75</f>
        <v>0</v>
      </c>
      <c r="H24" s="912">
        <f>'06'!H75</f>
        <v>744</v>
      </c>
      <c r="I24" s="912">
        <f>'06'!I75</f>
        <v>458</v>
      </c>
      <c r="J24" s="912">
        <f>'06'!J75</f>
        <v>116</v>
      </c>
      <c r="K24" s="912">
        <f>'06'!K75</f>
        <v>4</v>
      </c>
      <c r="L24" s="912">
        <f>'06'!L75</f>
        <v>336</v>
      </c>
      <c r="M24" s="912">
        <f>'06'!M75</f>
        <v>2</v>
      </c>
      <c r="N24" s="912">
        <f>'06'!N75</f>
        <v>0</v>
      </c>
      <c r="O24" s="912">
        <f>'06'!O75</f>
        <v>0</v>
      </c>
      <c r="P24" s="912">
        <f>'06'!P75</f>
        <v>0</v>
      </c>
      <c r="Q24" s="912">
        <f>'06'!Q75</f>
        <v>286</v>
      </c>
      <c r="R24" s="912">
        <f>'06'!R75</f>
        <v>624</v>
      </c>
      <c r="S24" s="913">
        <f t="shared" si="1"/>
        <v>26.200873362445414</v>
      </c>
      <c r="T24" s="425"/>
      <c r="U24" s="424"/>
      <c r="V24" s="425"/>
    </row>
    <row r="25" spans="1:19" ht="16.5">
      <c r="A25" s="423"/>
      <c r="B25" s="423"/>
      <c r="C25" s="423"/>
      <c r="D25" s="423"/>
      <c r="E25" s="423"/>
      <c r="F25" s="422"/>
      <c r="G25" s="422"/>
      <c r="H25" s="422"/>
      <c r="I25" s="422"/>
      <c r="J25" s="422"/>
      <c r="K25" s="422"/>
      <c r="L25" s="422"/>
      <c r="M25" s="815" t="str">
        <f>'Thong tin'!B8</f>
        <v>Trà Vinh, ngày 03 tháng 12 năm 2018</v>
      </c>
      <c r="N25" s="815"/>
      <c r="O25" s="815"/>
      <c r="P25" s="815"/>
      <c r="Q25" s="815"/>
      <c r="R25" s="815"/>
      <c r="S25" s="815"/>
    </row>
    <row r="26" spans="1:19" ht="16.5">
      <c r="A26" s="421"/>
      <c r="B26" s="810"/>
      <c r="C26" s="810"/>
      <c r="D26" s="810"/>
      <c r="E26" s="810"/>
      <c r="F26" s="497"/>
      <c r="G26" s="497"/>
      <c r="H26" s="497"/>
      <c r="I26" s="497"/>
      <c r="J26" s="497"/>
      <c r="K26" s="497"/>
      <c r="L26" s="497"/>
      <c r="M26" s="497"/>
      <c r="N26" s="811" t="str">
        <f>'Thong tin'!B7</f>
        <v>PHÓ CỤC TRƯỞNG</v>
      </c>
      <c r="O26" s="811"/>
      <c r="P26" s="811"/>
      <c r="Q26" s="811"/>
      <c r="R26" s="811"/>
      <c r="S26" s="811"/>
    </row>
    <row r="27" spans="1:19" ht="16.5">
      <c r="A27" s="394"/>
      <c r="B27" s="810" t="s">
        <v>4</v>
      </c>
      <c r="C27" s="810"/>
      <c r="D27" s="810"/>
      <c r="E27" s="810"/>
      <c r="F27" s="395"/>
      <c r="G27" s="395"/>
      <c r="H27" s="395"/>
      <c r="I27" s="395"/>
      <c r="J27" s="395"/>
      <c r="K27" s="395"/>
      <c r="L27" s="395"/>
      <c r="M27" s="395"/>
      <c r="N27" s="812"/>
      <c r="O27" s="812"/>
      <c r="P27" s="812"/>
      <c r="Q27" s="812"/>
      <c r="R27" s="812"/>
      <c r="S27" s="812"/>
    </row>
    <row r="28" spans="1:19" ht="15.75">
      <c r="A28" s="394"/>
      <c r="B28" s="394"/>
      <c r="C28" s="394"/>
      <c r="D28" s="395"/>
      <c r="E28" s="395"/>
      <c r="F28" s="395"/>
      <c r="G28" s="395"/>
      <c r="H28" s="395"/>
      <c r="I28" s="395"/>
      <c r="J28" s="395"/>
      <c r="K28" s="395"/>
      <c r="L28" s="395"/>
      <c r="M28" s="395"/>
      <c r="N28" s="395"/>
      <c r="O28" s="395"/>
      <c r="P28" s="395"/>
      <c r="Q28" s="395"/>
      <c r="R28" s="394"/>
      <c r="S28" s="394"/>
    </row>
    <row r="29" spans="1:19" ht="15.75">
      <c r="A29" s="394"/>
      <c r="B29" s="394"/>
      <c r="C29" s="394"/>
      <c r="D29" s="395"/>
      <c r="E29" s="395"/>
      <c r="F29" s="395"/>
      <c r="G29" s="395"/>
      <c r="H29" s="395"/>
      <c r="I29" s="395"/>
      <c r="J29" s="395"/>
      <c r="K29" s="395"/>
      <c r="L29" s="395"/>
      <c r="M29" s="395"/>
      <c r="N29" s="395"/>
      <c r="O29" s="395"/>
      <c r="P29" s="395"/>
      <c r="Q29" s="395"/>
      <c r="R29" s="394"/>
      <c r="S29" s="394"/>
    </row>
    <row r="30" spans="1:19" ht="15.75">
      <c r="A30" s="420"/>
      <c r="B30" s="394"/>
      <c r="C30" s="394"/>
      <c r="D30" s="395"/>
      <c r="E30" s="395"/>
      <c r="F30" s="395"/>
      <c r="G30" s="395"/>
      <c r="H30" s="395"/>
      <c r="I30" s="395"/>
      <c r="J30" s="395"/>
      <c r="K30" s="395"/>
      <c r="L30" s="395"/>
      <c r="M30" s="395"/>
      <c r="N30" s="395"/>
      <c r="O30" s="395"/>
      <c r="P30" s="395"/>
      <c r="Q30" s="395"/>
      <c r="R30" s="394"/>
      <c r="S30" s="394"/>
    </row>
    <row r="31" spans="1:19" ht="15.75">
      <c r="A31" s="394"/>
      <c r="B31" s="805"/>
      <c r="C31" s="805"/>
      <c r="D31" s="805"/>
      <c r="E31" s="805"/>
      <c r="F31" s="805"/>
      <c r="G31" s="805"/>
      <c r="H31" s="805"/>
      <c r="I31" s="805"/>
      <c r="J31" s="805"/>
      <c r="K31" s="805"/>
      <c r="L31" s="805"/>
      <c r="M31" s="805"/>
      <c r="N31" s="805"/>
      <c r="O31" s="805"/>
      <c r="P31" s="395"/>
      <c r="Q31" s="395"/>
      <c r="R31" s="394"/>
      <c r="S31" s="394"/>
    </row>
    <row r="32" spans="1:19" ht="15.75">
      <c r="A32" s="394"/>
      <c r="B32" s="419"/>
      <c r="C32" s="419"/>
      <c r="D32" s="419"/>
      <c r="E32" s="419"/>
      <c r="F32" s="419"/>
      <c r="G32" s="419"/>
      <c r="H32" s="419"/>
      <c r="I32" s="419"/>
      <c r="J32" s="419"/>
      <c r="K32" s="419"/>
      <c r="L32" s="419"/>
      <c r="M32" s="419"/>
      <c r="N32" s="419"/>
      <c r="O32" s="419"/>
      <c r="P32" s="395"/>
      <c r="Q32" s="395"/>
      <c r="R32" s="394"/>
      <c r="S32" s="394"/>
    </row>
    <row r="33" spans="1:19" ht="15.75">
      <c r="A33" s="394"/>
      <c r="B33" s="809"/>
      <c r="C33" s="809"/>
      <c r="D33" s="809"/>
      <c r="E33" s="809"/>
      <c r="F33" s="419"/>
      <c r="G33" s="419"/>
      <c r="H33" s="419"/>
      <c r="I33" s="419"/>
      <c r="J33" s="419"/>
      <c r="K33" s="419"/>
      <c r="L33" s="419"/>
      <c r="M33" s="419"/>
      <c r="N33" s="419"/>
      <c r="O33" s="808"/>
      <c r="P33" s="808"/>
      <c r="Q33" s="808"/>
      <c r="R33" s="808"/>
      <c r="S33" s="394"/>
    </row>
    <row r="34" spans="1:19" ht="15.75">
      <c r="A34" s="418"/>
      <c r="B34" s="806" t="str">
        <f>'Thong tin'!B5</f>
        <v>Nhan Quốc Hải</v>
      </c>
      <c r="C34" s="806"/>
      <c r="D34" s="806"/>
      <c r="E34" s="806"/>
      <c r="F34" s="418"/>
      <c r="G34" s="418"/>
      <c r="H34" s="418"/>
      <c r="I34" s="418"/>
      <c r="J34" s="418"/>
      <c r="K34" s="418"/>
      <c r="L34" s="418"/>
      <c r="M34" s="418"/>
      <c r="N34" s="418"/>
      <c r="O34" s="807" t="str">
        <f>'Thong tin'!B6</f>
        <v>Trần Việt Hồng</v>
      </c>
      <c r="P34" s="807"/>
      <c r="Q34" s="807"/>
      <c r="R34" s="807"/>
      <c r="S34" s="394"/>
    </row>
  </sheetData>
  <sheetProtection/>
  <mergeCells count="46">
    <mergeCell ref="S7:S11"/>
    <mergeCell ref="R7:R11"/>
    <mergeCell ref="H7:Q7"/>
    <mergeCell ref="G7:G11"/>
    <mergeCell ref="F7:F11"/>
    <mergeCell ref="C7:E7"/>
    <mergeCell ref="A13:B13"/>
    <mergeCell ref="P10:P11"/>
    <mergeCell ref="N10:N11"/>
    <mergeCell ref="M10:M11"/>
    <mergeCell ref="L10:L11"/>
    <mergeCell ref="K10:K11"/>
    <mergeCell ref="J10:J11"/>
    <mergeCell ref="C8:C11"/>
    <mergeCell ref="A7:B11"/>
    <mergeCell ref="P5:S5"/>
    <mergeCell ref="E2:O2"/>
    <mergeCell ref="P2:S2"/>
    <mergeCell ref="A3:D3"/>
    <mergeCell ref="E3:O3"/>
    <mergeCell ref="P3:S3"/>
    <mergeCell ref="A4:D4"/>
    <mergeCell ref="E4:O4"/>
    <mergeCell ref="P4:S4"/>
    <mergeCell ref="P6:S6"/>
    <mergeCell ref="A12:B12"/>
    <mergeCell ref="M25:S25"/>
    <mergeCell ref="D8:E9"/>
    <mergeCell ref="H8:H11"/>
    <mergeCell ref="I8:P8"/>
    <mergeCell ref="Q8:Q11"/>
    <mergeCell ref="I9:I11"/>
    <mergeCell ref="J9:P9"/>
    <mergeCell ref="D10:D11"/>
    <mergeCell ref="E10:E11"/>
    <mergeCell ref="N27:S27"/>
    <mergeCell ref="B31:O31"/>
    <mergeCell ref="B34:E34"/>
    <mergeCell ref="O34:R34"/>
    <mergeCell ref="O33:R33"/>
    <mergeCell ref="B33:E33"/>
    <mergeCell ref="B26:E26"/>
    <mergeCell ref="N26:S26"/>
    <mergeCell ref="B27:E27"/>
    <mergeCell ref="U7:U11"/>
    <mergeCell ref="T7:T11"/>
  </mergeCells>
  <printOptions/>
  <pageMargins left="0" right="0" top="0.75" bottom="0" header="0.3" footer="0.05"/>
  <pageSetup horizontalDpi="600" verticalDpi="600" orientation="landscape" r:id="rId2"/>
  <drawing r:id="rId1"/>
</worksheet>
</file>

<file path=xl/worksheets/sheet14.xml><?xml version="1.0" encoding="utf-8"?>
<worksheet xmlns="http://schemas.openxmlformats.org/spreadsheetml/2006/main" xmlns:r="http://schemas.openxmlformats.org/officeDocument/2006/relationships">
  <sheetPr>
    <tabColor rgb="FFFF0000"/>
  </sheetPr>
  <dimension ref="A1:V33"/>
  <sheetViews>
    <sheetView tabSelected="1" view="pageBreakPreview" zoomScale="140" zoomScaleNormal="80" zoomScaleSheetLayoutView="140" zoomScalePageLayoutView="0" workbookViewId="0" topLeftCell="A8">
      <pane xSplit="2" ySplit="5" topLeftCell="G13" activePane="bottomRight" state="frozen"/>
      <selection pane="topLeft" activeCell="A8" sqref="A8"/>
      <selection pane="topRight" activeCell="C8" sqref="C8"/>
      <selection pane="bottomLeft" activeCell="A13" sqref="A13"/>
      <selection pane="bottomRight" activeCell="I22" sqref="A1:U26"/>
    </sheetView>
  </sheetViews>
  <sheetFormatPr defaultColWidth="9.00390625" defaultRowHeight="15.75"/>
  <cols>
    <col min="1" max="1" width="3.125" style="0" customWidth="1"/>
    <col min="2" max="2" width="11.625" style="0" customWidth="1"/>
    <col min="3" max="3" width="6.75390625" style="0" customWidth="1"/>
    <col min="4" max="4" width="6.625" style="0" customWidth="1"/>
    <col min="5" max="5" width="5.875" style="0" customWidth="1"/>
    <col min="6" max="6" width="5.00390625" style="0" customWidth="1"/>
    <col min="7" max="7" width="4.75390625" style="0" customWidth="1"/>
    <col min="8" max="8" width="6.50390625" style="0" customWidth="1"/>
    <col min="9" max="9" width="7.625" style="0" customWidth="1"/>
    <col min="10" max="10" width="7.125" style="0" customWidth="1"/>
    <col min="11" max="11" width="6.375" style="0" customWidth="1"/>
    <col min="12" max="12" width="3.625" style="0" customWidth="1"/>
    <col min="13" max="13" width="7.625" style="0" customWidth="1"/>
    <col min="14" max="14" width="6.125" style="0" customWidth="1"/>
    <col min="15" max="15" width="5.875" style="0" customWidth="1"/>
    <col min="16" max="16" width="3.50390625" style="0" customWidth="1"/>
    <col min="17" max="17" width="6.375" style="0" customWidth="1"/>
    <col min="18" max="18" width="7.50390625" style="0" customWidth="1"/>
    <col min="19" max="19" width="7.375" style="0" customWidth="1"/>
    <col min="20" max="20" width="4.875" style="0" customWidth="1"/>
  </cols>
  <sheetData>
    <row r="1" spans="1:21" ht="16.5">
      <c r="A1" s="395" t="s">
        <v>528</v>
      </c>
      <c r="B1" s="395"/>
      <c r="C1" s="395"/>
      <c r="D1" s="394"/>
      <c r="E1" s="835" t="s">
        <v>527</v>
      </c>
      <c r="F1" s="835"/>
      <c r="G1" s="835"/>
      <c r="H1" s="835"/>
      <c r="I1" s="835"/>
      <c r="J1" s="835"/>
      <c r="K1" s="835"/>
      <c r="L1" s="835"/>
      <c r="M1" s="835"/>
      <c r="N1" s="835"/>
      <c r="O1" s="835"/>
      <c r="P1" s="835"/>
      <c r="Q1" s="865" t="s">
        <v>429</v>
      </c>
      <c r="R1" s="865"/>
      <c r="S1" s="865"/>
      <c r="T1" s="865"/>
      <c r="U1" s="394"/>
    </row>
    <row r="2" spans="1:21" ht="16.5">
      <c r="A2" s="837" t="s">
        <v>245</v>
      </c>
      <c r="B2" s="837"/>
      <c r="C2" s="837"/>
      <c r="D2" s="837"/>
      <c r="E2" s="838" t="s">
        <v>34</v>
      </c>
      <c r="F2" s="838"/>
      <c r="G2" s="838"/>
      <c r="H2" s="838"/>
      <c r="I2" s="838"/>
      <c r="J2" s="838"/>
      <c r="K2" s="838"/>
      <c r="L2" s="838"/>
      <c r="M2" s="838"/>
      <c r="N2" s="838"/>
      <c r="O2" s="838"/>
      <c r="P2" s="838"/>
      <c r="Q2" s="868" t="s">
        <v>524</v>
      </c>
      <c r="R2" s="868"/>
      <c r="S2" s="868"/>
      <c r="T2" s="868"/>
      <c r="U2" s="394"/>
    </row>
    <row r="3" spans="1:21" ht="16.5">
      <c r="A3" s="837" t="s">
        <v>246</v>
      </c>
      <c r="B3" s="837"/>
      <c r="C3" s="837"/>
      <c r="D3" s="837"/>
      <c r="E3" s="839" t="str">
        <f>'Thong tin'!B3</f>
        <v>02 tháng / năm 2019</v>
      </c>
      <c r="F3" s="802"/>
      <c r="G3" s="802"/>
      <c r="H3" s="802"/>
      <c r="I3" s="802"/>
      <c r="J3" s="802"/>
      <c r="K3" s="802"/>
      <c r="L3" s="802"/>
      <c r="M3" s="802"/>
      <c r="N3" s="802"/>
      <c r="O3" s="802"/>
      <c r="P3" s="802"/>
      <c r="Q3" s="865" t="s">
        <v>447</v>
      </c>
      <c r="R3" s="865"/>
      <c r="S3" s="865"/>
      <c r="T3" s="865"/>
      <c r="U3" s="394"/>
    </row>
    <row r="4" spans="1:21" ht="15.75">
      <c r="A4" s="395" t="s">
        <v>523</v>
      </c>
      <c r="B4" s="395"/>
      <c r="C4" s="395"/>
      <c r="D4" s="395"/>
      <c r="E4" s="395"/>
      <c r="F4" s="395"/>
      <c r="G4" s="395"/>
      <c r="H4" s="395"/>
      <c r="I4" s="395"/>
      <c r="J4" s="395"/>
      <c r="K4" s="395"/>
      <c r="L4" s="395"/>
      <c r="M4" s="395"/>
      <c r="N4" s="395"/>
      <c r="O4" s="428"/>
      <c r="P4" s="428"/>
      <c r="Q4" s="868" t="s">
        <v>522</v>
      </c>
      <c r="R4" s="868"/>
      <c r="S4" s="868"/>
      <c r="T4" s="868"/>
      <c r="U4" s="394"/>
    </row>
    <row r="5" spans="1:21" ht="15.75">
      <c r="A5" s="394"/>
      <c r="B5" s="427"/>
      <c r="C5" s="427"/>
      <c r="D5" s="394"/>
      <c r="E5" s="394"/>
      <c r="F5" s="394"/>
      <c r="G5" s="394"/>
      <c r="H5" s="394"/>
      <c r="I5" s="394"/>
      <c r="J5" s="394"/>
      <c r="K5" s="394"/>
      <c r="L5" s="394"/>
      <c r="M5" s="394"/>
      <c r="N5" s="394"/>
      <c r="O5" s="394"/>
      <c r="P5" s="394"/>
      <c r="Q5" s="869" t="s">
        <v>430</v>
      </c>
      <c r="R5" s="869"/>
      <c r="S5" s="869"/>
      <c r="T5" s="869"/>
      <c r="U5" s="394"/>
    </row>
    <row r="6" spans="1:21" ht="15.75" customHeight="1">
      <c r="A6" s="848" t="s">
        <v>57</v>
      </c>
      <c r="B6" s="848"/>
      <c r="C6" s="852" t="s">
        <v>126</v>
      </c>
      <c r="D6" s="853"/>
      <c r="E6" s="854"/>
      <c r="F6" s="842" t="s">
        <v>101</v>
      </c>
      <c r="G6" s="849" t="s">
        <v>127</v>
      </c>
      <c r="H6" s="862" t="s">
        <v>102</v>
      </c>
      <c r="I6" s="863"/>
      <c r="J6" s="863"/>
      <c r="K6" s="863"/>
      <c r="L6" s="863"/>
      <c r="M6" s="863"/>
      <c r="N6" s="863"/>
      <c r="O6" s="863"/>
      <c r="P6" s="863"/>
      <c r="Q6" s="863"/>
      <c r="R6" s="864"/>
      <c r="S6" s="858" t="s">
        <v>250</v>
      </c>
      <c r="T6" s="846" t="s">
        <v>526</v>
      </c>
      <c r="U6" s="394"/>
    </row>
    <row r="7" spans="1:21" ht="15.75">
      <c r="A7" s="848"/>
      <c r="B7" s="848"/>
      <c r="C7" s="858" t="s">
        <v>42</v>
      </c>
      <c r="D7" s="859" t="s">
        <v>7</v>
      </c>
      <c r="E7" s="855"/>
      <c r="F7" s="843"/>
      <c r="G7" s="851"/>
      <c r="H7" s="849" t="s">
        <v>31</v>
      </c>
      <c r="I7" s="859" t="s">
        <v>103</v>
      </c>
      <c r="J7" s="860"/>
      <c r="K7" s="860"/>
      <c r="L7" s="860"/>
      <c r="M7" s="860"/>
      <c r="N7" s="860"/>
      <c r="O7" s="860"/>
      <c r="P7" s="860"/>
      <c r="Q7" s="861"/>
      <c r="R7" s="855" t="s">
        <v>128</v>
      </c>
      <c r="S7" s="851"/>
      <c r="T7" s="846"/>
      <c r="U7" s="394"/>
    </row>
    <row r="8" spans="1:21" ht="15.75">
      <c r="A8" s="848"/>
      <c r="B8" s="848"/>
      <c r="C8" s="851"/>
      <c r="D8" s="844"/>
      <c r="E8" s="857"/>
      <c r="F8" s="843"/>
      <c r="G8" s="851"/>
      <c r="H8" s="851"/>
      <c r="I8" s="849" t="s">
        <v>31</v>
      </c>
      <c r="J8" s="866" t="s">
        <v>7</v>
      </c>
      <c r="K8" s="867"/>
      <c r="L8" s="867"/>
      <c r="M8" s="867"/>
      <c r="N8" s="867"/>
      <c r="O8" s="867"/>
      <c r="P8" s="867"/>
      <c r="Q8" s="841"/>
      <c r="R8" s="856"/>
      <c r="S8" s="851"/>
      <c r="T8" s="846"/>
      <c r="U8" s="394"/>
    </row>
    <row r="9" spans="1:21" ht="15.75">
      <c r="A9" s="848"/>
      <c r="B9" s="848"/>
      <c r="C9" s="851"/>
      <c r="D9" s="858" t="s">
        <v>129</v>
      </c>
      <c r="E9" s="858" t="s">
        <v>130</v>
      </c>
      <c r="F9" s="843"/>
      <c r="G9" s="851"/>
      <c r="H9" s="851"/>
      <c r="I9" s="851"/>
      <c r="J9" s="841" t="s">
        <v>131</v>
      </c>
      <c r="K9" s="846" t="s">
        <v>132</v>
      </c>
      <c r="L9" s="846" t="s">
        <v>124</v>
      </c>
      <c r="M9" s="847" t="s">
        <v>105</v>
      </c>
      <c r="N9" s="849" t="s">
        <v>133</v>
      </c>
      <c r="O9" s="849" t="s">
        <v>108</v>
      </c>
      <c r="P9" s="849" t="s">
        <v>251</v>
      </c>
      <c r="Q9" s="849" t="s">
        <v>111</v>
      </c>
      <c r="R9" s="856"/>
      <c r="S9" s="851"/>
      <c r="T9" s="846"/>
      <c r="U9" s="980"/>
    </row>
    <row r="10" spans="1:21" ht="15.75">
      <c r="A10" s="848"/>
      <c r="B10" s="848"/>
      <c r="C10" s="850"/>
      <c r="D10" s="850"/>
      <c r="E10" s="850"/>
      <c r="F10" s="844"/>
      <c r="G10" s="850"/>
      <c r="H10" s="850"/>
      <c r="I10" s="850"/>
      <c r="J10" s="841"/>
      <c r="K10" s="846"/>
      <c r="L10" s="846"/>
      <c r="M10" s="847"/>
      <c r="N10" s="850"/>
      <c r="O10" s="850" t="s">
        <v>108</v>
      </c>
      <c r="P10" s="850" t="s">
        <v>251</v>
      </c>
      <c r="Q10" s="850" t="s">
        <v>111</v>
      </c>
      <c r="R10" s="857"/>
      <c r="S10" s="850"/>
      <c r="T10" s="846"/>
      <c r="U10" s="394"/>
    </row>
    <row r="11" spans="1:21" ht="15.75">
      <c r="A11" s="981" t="s">
        <v>6</v>
      </c>
      <c r="B11" s="981"/>
      <c r="C11" s="982" t="s">
        <v>43</v>
      </c>
      <c r="D11" s="982" t="s">
        <v>44</v>
      </c>
      <c r="E11" s="982" t="s">
        <v>49</v>
      </c>
      <c r="F11" s="982" t="s">
        <v>58</v>
      </c>
      <c r="G11" s="982" t="s">
        <v>59</v>
      </c>
      <c r="H11" s="982" t="s">
        <v>60</v>
      </c>
      <c r="I11" s="982" t="s">
        <v>61</v>
      </c>
      <c r="J11" s="982" t="s">
        <v>62</v>
      </c>
      <c r="K11" s="982" t="s">
        <v>63</v>
      </c>
      <c r="L11" s="982" t="s">
        <v>83</v>
      </c>
      <c r="M11" s="982" t="s">
        <v>84</v>
      </c>
      <c r="N11" s="982" t="s">
        <v>85</v>
      </c>
      <c r="O11" s="982" t="s">
        <v>86</v>
      </c>
      <c r="P11" s="982" t="s">
        <v>87</v>
      </c>
      <c r="Q11" s="982" t="s">
        <v>253</v>
      </c>
      <c r="R11" s="982" t="s">
        <v>520</v>
      </c>
      <c r="S11" s="982" t="s">
        <v>519</v>
      </c>
      <c r="T11" s="982" t="s">
        <v>518</v>
      </c>
      <c r="U11" s="394"/>
    </row>
    <row r="12" spans="1:21" ht="15.75">
      <c r="A12" s="916" t="s">
        <v>30</v>
      </c>
      <c r="B12" s="916"/>
      <c r="C12" s="474">
        <f>D12+E12</f>
        <v>735508180</v>
      </c>
      <c r="D12" s="474">
        <f aca="true" t="shared" si="0" ref="D12:L12">D13+D14</f>
        <v>636078611</v>
      </c>
      <c r="E12" s="474">
        <f t="shared" si="0"/>
        <v>99429569</v>
      </c>
      <c r="F12" s="474">
        <f t="shared" si="0"/>
        <v>118175</v>
      </c>
      <c r="G12" s="474">
        <f t="shared" si="0"/>
        <v>0</v>
      </c>
      <c r="H12" s="474">
        <f t="shared" si="0"/>
        <v>735390005</v>
      </c>
      <c r="I12" s="474">
        <f t="shared" si="0"/>
        <v>469101902</v>
      </c>
      <c r="J12" s="474">
        <f t="shared" si="0"/>
        <v>22916079</v>
      </c>
      <c r="K12" s="474">
        <f t="shared" si="0"/>
        <v>4025720</v>
      </c>
      <c r="L12" s="474">
        <f t="shared" si="0"/>
        <v>0</v>
      </c>
      <c r="M12" s="474">
        <f aca="true" t="shared" si="1" ref="M12:S12">M13+M14</f>
        <v>416140471</v>
      </c>
      <c r="N12" s="474">
        <f t="shared" si="1"/>
        <v>16592291</v>
      </c>
      <c r="O12" s="474">
        <f t="shared" si="1"/>
        <v>5974675</v>
      </c>
      <c r="P12" s="474">
        <f t="shared" si="1"/>
        <v>0</v>
      </c>
      <c r="Q12" s="474">
        <f t="shared" si="1"/>
        <v>3452666</v>
      </c>
      <c r="R12" s="474">
        <f t="shared" si="1"/>
        <v>266288103</v>
      </c>
      <c r="S12" s="474">
        <f t="shared" si="1"/>
        <v>708448206</v>
      </c>
      <c r="T12" s="475">
        <f aca="true" t="shared" si="2" ref="T12:T23">(((J12+K12+L12))/I12)*100</f>
        <v>5.7432721728764164</v>
      </c>
      <c r="U12" s="983"/>
    </row>
    <row r="13" spans="1:22" ht="15.75">
      <c r="A13" s="917" t="s">
        <v>0</v>
      </c>
      <c r="B13" s="918" t="s">
        <v>446</v>
      </c>
      <c r="C13" s="474">
        <f>'07'!C12</f>
        <v>86271389</v>
      </c>
      <c r="D13" s="474">
        <f>'07'!D12</f>
        <v>84755030</v>
      </c>
      <c r="E13" s="474">
        <f>'07'!E12</f>
        <v>1516359</v>
      </c>
      <c r="F13" s="474">
        <f>'07'!F12</f>
        <v>0</v>
      </c>
      <c r="G13" s="474">
        <f>'07'!G12</f>
        <v>0</v>
      </c>
      <c r="H13" s="474">
        <f>'07'!H12</f>
        <v>86271389</v>
      </c>
      <c r="I13" s="474">
        <f>'07'!I12</f>
        <v>53254948</v>
      </c>
      <c r="J13" s="474">
        <f>'07'!J12</f>
        <v>625184</v>
      </c>
      <c r="K13" s="474">
        <f>'07'!K12</f>
        <v>8035</v>
      </c>
      <c r="L13" s="474">
        <f>'07'!L12</f>
        <v>0</v>
      </c>
      <c r="M13" s="474">
        <f>'07'!M12</f>
        <v>50165251</v>
      </c>
      <c r="N13" s="474">
        <f>'07'!N12</f>
        <v>1609773</v>
      </c>
      <c r="O13" s="474">
        <f>'07'!O12</f>
        <v>23750</v>
      </c>
      <c r="P13" s="474">
        <f>'07'!P12</f>
        <v>0</v>
      </c>
      <c r="Q13" s="474">
        <f>'07'!Q12</f>
        <v>822955</v>
      </c>
      <c r="R13" s="474">
        <f>'07'!R12</f>
        <v>33016441</v>
      </c>
      <c r="S13" s="474">
        <f>'07'!S12</f>
        <v>85638170</v>
      </c>
      <c r="T13" s="475">
        <f t="shared" si="2"/>
        <v>1.1890331767857514</v>
      </c>
      <c r="U13" s="984">
        <f aca="true" t="shared" si="3" ref="U13:U23">C13-(F13+G13+H13)</f>
        <v>0</v>
      </c>
      <c r="V13" s="485"/>
    </row>
    <row r="14" spans="1:22" ht="15.75">
      <c r="A14" s="917" t="s">
        <v>1</v>
      </c>
      <c r="B14" s="918" t="s">
        <v>17</v>
      </c>
      <c r="C14" s="474">
        <f>SUM(C15:C23)</f>
        <v>649236791</v>
      </c>
      <c r="D14" s="474">
        <f>SUM(D15:D23)</f>
        <v>551323581</v>
      </c>
      <c r="E14" s="474">
        <f>SUM(E15:E23)</f>
        <v>97913210</v>
      </c>
      <c r="F14" s="474">
        <f>SUM(F15:F23)</f>
        <v>118175</v>
      </c>
      <c r="G14" s="474">
        <f>SUM(G15:G23)</f>
        <v>0</v>
      </c>
      <c r="H14" s="474">
        <f>I14+R14</f>
        <v>649118616</v>
      </c>
      <c r="I14" s="474">
        <f>SUM(J14:Q14)</f>
        <v>415846954</v>
      </c>
      <c r="J14" s="474">
        <f aca="true" t="shared" si="4" ref="J14:R14">SUM(J15:J23)</f>
        <v>22290895</v>
      </c>
      <c r="K14" s="474">
        <f t="shared" si="4"/>
        <v>4017685</v>
      </c>
      <c r="L14" s="474">
        <f t="shared" si="4"/>
        <v>0</v>
      </c>
      <c r="M14" s="474">
        <f t="shared" si="4"/>
        <v>365975220</v>
      </c>
      <c r="N14" s="474">
        <f t="shared" si="4"/>
        <v>14982518</v>
      </c>
      <c r="O14" s="474">
        <f t="shared" si="4"/>
        <v>5950925</v>
      </c>
      <c r="P14" s="474">
        <f t="shared" si="4"/>
        <v>0</v>
      </c>
      <c r="Q14" s="474">
        <f t="shared" si="4"/>
        <v>2629711</v>
      </c>
      <c r="R14" s="474">
        <f t="shared" si="4"/>
        <v>233271662</v>
      </c>
      <c r="S14" s="474">
        <f>SUM(M14:R14)</f>
        <v>622810036</v>
      </c>
      <c r="T14" s="475">
        <f t="shared" si="2"/>
        <v>6.326505399868817</v>
      </c>
      <c r="U14" s="984">
        <f t="shared" si="3"/>
        <v>0</v>
      </c>
      <c r="V14" s="485"/>
    </row>
    <row r="15" spans="1:22" ht="15.75">
      <c r="A15" s="431" t="s">
        <v>43</v>
      </c>
      <c r="B15" s="430" t="s">
        <v>445</v>
      </c>
      <c r="C15" s="474">
        <f>'07'!C23</f>
        <v>156992882</v>
      </c>
      <c r="D15" s="474">
        <f>'07'!D23</f>
        <v>135558879</v>
      </c>
      <c r="E15" s="474">
        <f>'07'!E23</f>
        <v>21434003</v>
      </c>
      <c r="F15" s="474">
        <f>'07'!F23</f>
        <v>0</v>
      </c>
      <c r="G15" s="474">
        <f>'07'!G23</f>
        <v>0</v>
      </c>
      <c r="H15" s="474">
        <f>'07'!H23</f>
        <v>156992882</v>
      </c>
      <c r="I15" s="474">
        <f>'07'!I23</f>
        <v>79328734</v>
      </c>
      <c r="J15" s="474">
        <f>'07'!J23</f>
        <v>8118072</v>
      </c>
      <c r="K15" s="474">
        <f>'07'!K23</f>
        <v>599178</v>
      </c>
      <c r="L15" s="474">
        <f>'07'!L23</f>
        <v>0</v>
      </c>
      <c r="M15" s="474">
        <f>'07'!M23</f>
        <v>54291538</v>
      </c>
      <c r="N15" s="474">
        <f>'07'!N23</f>
        <v>14294990</v>
      </c>
      <c r="O15" s="474">
        <f>'07'!O23</f>
        <v>20157</v>
      </c>
      <c r="P15" s="474">
        <f>'07'!P23</f>
        <v>0</v>
      </c>
      <c r="Q15" s="474">
        <f>'07'!Q23</f>
        <v>2004799</v>
      </c>
      <c r="R15" s="474">
        <f>'07'!R23</f>
        <v>77664148</v>
      </c>
      <c r="S15" s="474">
        <f>'07'!S23</f>
        <v>148275632</v>
      </c>
      <c r="T15" s="475">
        <f t="shared" si="2"/>
        <v>10.988767323577859</v>
      </c>
      <c r="U15" s="984">
        <f t="shared" si="3"/>
        <v>0</v>
      </c>
      <c r="V15" s="485"/>
    </row>
    <row r="16" spans="1:22" ht="15.75">
      <c r="A16" s="431" t="s">
        <v>44</v>
      </c>
      <c r="B16" s="919" t="s">
        <v>444</v>
      </c>
      <c r="C16" s="474">
        <f>'07'!C32</f>
        <v>110019684</v>
      </c>
      <c r="D16" s="474">
        <f>'07'!D32</f>
        <v>63860512</v>
      </c>
      <c r="E16" s="474">
        <f>'07'!E32</f>
        <v>46159172</v>
      </c>
      <c r="F16" s="474">
        <f>'07'!F32</f>
        <v>0</v>
      </c>
      <c r="G16" s="474">
        <f>'07'!G32</f>
        <v>0</v>
      </c>
      <c r="H16" s="474">
        <f>'07'!H32</f>
        <v>110019684</v>
      </c>
      <c r="I16" s="474">
        <f>'07'!I32</f>
        <v>91094041</v>
      </c>
      <c r="J16" s="474">
        <f>'07'!J32</f>
        <v>3551266</v>
      </c>
      <c r="K16" s="474">
        <f>'07'!K32</f>
        <v>1792922</v>
      </c>
      <c r="L16" s="474">
        <f>'07'!L32</f>
        <v>0</v>
      </c>
      <c r="M16" s="474">
        <f>'07'!M32</f>
        <v>85749853</v>
      </c>
      <c r="N16" s="474">
        <f>'07'!N32</f>
        <v>0</v>
      </c>
      <c r="O16" s="474">
        <f>'07'!O32</f>
        <v>0</v>
      </c>
      <c r="P16" s="474">
        <f>'07'!P32</f>
        <v>0</v>
      </c>
      <c r="Q16" s="474">
        <f>'07'!Q32</f>
        <v>0</v>
      </c>
      <c r="R16" s="474">
        <f>'07'!R32</f>
        <v>18925643</v>
      </c>
      <c r="S16" s="474">
        <f>'07'!S32</f>
        <v>104675496</v>
      </c>
      <c r="T16" s="475">
        <f t="shared" si="2"/>
        <v>5.866671344616274</v>
      </c>
      <c r="U16" s="984">
        <f t="shared" si="3"/>
        <v>0</v>
      </c>
      <c r="V16" s="485"/>
    </row>
    <row r="17" spans="1:22" ht="15.75">
      <c r="A17" s="431" t="s">
        <v>49</v>
      </c>
      <c r="B17" s="430" t="s">
        <v>443</v>
      </c>
      <c r="C17" s="474">
        <f>'07'!C38</f>
        <v>40947927</v>
      </c>
      <c r="D17" s="474">
        <f>'07'!D38</f>
        <v>35061438</v>
      </c>
      <c r="E17" s="474">
        <f>'07'!E38</f>
        <v>5886489</v>
      </c>
      <c r="F17" s="474">
        <f>'07'!F38</f>
        <v>0</v>
      </c>
      <c r="G17" s="474">
        <f>'07'!G38</f>
        <v>0</v>
      </c>
      <c r="H17" s="474">
        <f>'07'!H38</f>
        <v>40947927</v>
      </c>
      <c r="I17" s="474">
        <f>'07'!I38</f>
        <v>20784901</v>
      </c>
      <c r="J17" s="474">
        <f>'07'!J38</f>
        <v>1986256</v>
      </c>
      <c r="K17" s="474">
        <f>'07'!K38</f>
        <v>20334</v>
      </c>
      <c r="L17" s="474">
        <f>'07'!L38</f>
        <v>0</v>
      </c>
      <c r="M17" s="474">
        <f>'07'!M38</f>
        <v>18270504</v>
      </c>
      <c r="N17" s="474">
        <f>'07'!N38</f>
        <v>396967</v>
      </c>
      <c r="O17" s="474">
        <f>'07'!O38</f>
        <v>0</v>
      </c>
      <c r="P17" s="474">
        <f>'07'!P38</f>
        <v>0</v>
      </c>
      <c r="Q17" s="474">
        <f>'07'!Q38</f>
        <v>110840</v>
      </c>
      <c r="R17" s="474">
        <f>'07'!R38</f>
        <v>20163026</v>
      </c>
      <c r="S17" s="474">
        <f>'07'!S38</f>
        <v>38941337</v>
      </c>
      <c r="T17" s="475">
        <f t="shared" si="2"/>
        <v>9.654075330933738</v>
      </c>
      <c r="U17" s="984">
        <f t="shared" si="3"/>
        <v>0</v>
      </c>
      <c r="V17" s="485"/>
    </row>
    <row r="18" spans="1:22" ht="15.75">
      <c r="A18" s="431" t="s">
        <v>58</v>
      </c>
      <c r="B18" s="430" t="s">
        <v>442</v>
      </c>
      <c r="C18" s="474">
        <f>'07'!C43</f>
        <v>24165422</v>
      </c>
      <c r="D18" s="474">
        <f>'07'!D43</f>
        <v>20176454</v>
      </c>
      <c r="E18" s="474">
        <f>'07'!E43</f>
        <v>3988968</v>
      </c>
      <c r="F18" s="474">
        <f>'07'!F43</f>
        <v>0</v>
      </c>
      <c r="G18" s="474">
        <f>'07'!G43</f>
        <v>0</v>
      </c>
      <c r="H18" s="474">
        <f>'07'!H43</f>
        <v>24165422</v>
      </c>
      <c r="I18" s="474">
        <f>'07'!I43</f>
        <v>13207821</v>
      </c>
      <c r="J18" s="474">
        <f>'07'!J43</f>
        <v>977512</v>
      </c>
      <c r="K18" s="474">
        <f>'07'!K43</f>
        <v>145710</v>
      </c>
      <c r="L18" s="474">
        <f>'07'!L43</f>
        <v>0</v>
      </c>
      <c r="M18" s="474">
        <f>'07'!M43</f>
        <v>12084599</v>
      </c>
      <c r="N18" s="474">
        <f>'07'!N43</f>
        <v>0</v>
      </c>
      <c r="O18" s="474">
        <f>'07'!O43</f>
        <v>0</v>
      </c>
      <c r="P18" s="474">
        <f>'07'!P43</f>
        <v>0</v>
      </c>
      <c r="Q18" s="474">
        <f>'07'!Q43</f>
        <v>0</v>
      </c>
      <c r="R18" s="474">
        <f>'07'!R43</f>
        <v>10957601</v>
      </c>
      <c r="S18" s="474">
        <f>'07'!S43</f>
        <v>23042200</v>
      </c>
      <c r="T18" s="475">
        <f t="shared" si="2"/>
        <v>8.50421882610311</v>
      </c>
      <c r="U18" s="984">
        <f t="shared" si="3"/>
        <v>0</v>
      </c>
      <c r="V18" s="485"/>
    </row>
    <row r="19" spans="1:22" ht="15.75">
      <c r="A19" s="431" t="s">
        <v>59</v>
      </c>
      <c r="B19" s="430" t="s">
        <v>441</v>
      </c>
      <c r="C19" s="474">
        <f>'07'!C48</f>
        <v>32510175</v>
      </c>
      <c r="D19" s="474">
        <f>'07'!D48</f>
        <v>30210425</v>
      </c>
      <c r="E19" s="474">
        <f>'07'!E48</f>
        <v>2299750</v>
      </c>
      <c r="F19" s="474">
        <f>'07'!F48</f>
        <v>0</v>
      </c>
      <c r="G19" s="474">
        <f>'07'!G48</f>
        <v>0</v>
      </c>
      <c r="H19" s="474">
        <f>'07'!H48</f>
        <v>32510175</v>
      </c>
      <c r="I19" s="474">
        <f>'07'!I48</f>
        <v>21810854</v>
      </c>
      <c r="J19" s="474">
        <f>'07'!J48</f>
        <v>1242751</v>
      </c>
      <c r="K19" s="474">
        <f>'07'!K48</f>
        <v>16787</v>
      </c>
      <c r="L19" s="474">
        <f>'07'!L48</f>
        <v>0</v>
      </c>
      <c r="M19" s="474">
        <f>'07'!M48</f>
        <v>14653397</v>
      </c>
      <c r="N19" s="474">
        <f>'07'!N48</f>
        <v>1</v>
      </c>
      <c r="O19" s="474">
        <f>'07'!O48</f>
        <v>5897918</v>
      </c>
      <c r="P19" s="474">
        <f>'07'!P48</f>
        <v>0</v>
      </c>
      <c r="Q19" s="474">
        <f>'07'!Q48</f>
        <v>0</v>
      </c>
      <c r="R19" s="474">
        <f>'07'!R48</f>
        <v>10699321</v>
      </c>
      <c r="S19" s="474">
        <f>'07'!S48</f>
        <v>31250637</v>
      </c>
      <c r="T19" s="475">
        <f t="shared" si="2"/>
        <v>5.774822022099639</v>
      </c>
      <c r="U19" s="984">
        <f t="shared" si="3"/>
        <v>0</v>
      </c>
      <c r="V19" s="485"/>
    </row>
    <row r="20" spans="1:22" ht="15.75">
      <c r="A20" s="431" t="s">
        <v>60</v>
      </c>
      <c r="B20" s="430" t="s">
        <v>440</v>
      </c>
      <c r="C20" s="474">
        <f>'07'!C54</f>
        <v>66657801</v>
      </c>
      <c r="D20" s="474">
        <f>'07'!D54</f>
        <v>63992181</v>
      </c>
      <c r="E20" s="474">
        <f>'07'!E54</f>
        <v>2665620</v>
      </c>
      <c r="F20" s="474">
        <f>'07'!F54</f>
        <v>0</v>
      </c>
      <c r="G20" s="474">
        <f>'07'!G54</f>
        <v>0</v>
      </c>
      <c r="H20" s="474">
        <f>'07'!H54</f>
        <v>66657801</v>
      </c>
      <c r="I20" s="474">
        <f>'07'!I54</f>
        <v>52557403</v>
      </c>
      <c r="J20" s="474">
        <f>'07'!J54</f>
        <v>2339888</v>
      </c>
      <c r="K20" s="474">
        <f>'07'!K54</f>
        <v>183557</v>
      </c>
      <c r="L20" s="474">
        <f>'07'!L54</f>
        <v>0</v>
      </c>
      <c r="M20" s="474">
        <f>'07'!M54</f>
        <v>50033958</v>
      </c>
      <c r="N20" s="474">
        <f>'07'!N54</f>
        <v>0</v>
      </c>
      <c r="O20" s="474">
        <f>'07'!O54</f>
        <v>0</v>
      </c>
      <c r="P20" s="474">
        <f>'07'!P54</f>
        <v>0</v>
      </c>
      <c r="Q20" s="474">
        <f>'07'!Q54</f>
        <v>0</v>
      </c>
      <c r="R20" s="474">
        <f>'07'!R54</f>
        <v>14100398</v>
      </c>
      <c r="S20" s="474">
        <f>'07'!S54</f>
        <v>64134356</v>
      </c>
      <c r="T20" s="475">
        <f t="shared" si="2"/>
        <v>4.801312195733872</v>
      </c>
      <c r="U20" s="984">
        <f t="shared" si="3"/>
        <v>0</v>
      </c>
      <c r="V20" s="485"/>
    </row>
    <row r="21" spans="1:22" ht="15.75">
      <c r="A21" s="431" t="s">
        <v>61</v>
      </c>
      <c r="B21" s="430" t="s">
        <v>439</v>
      </c>
      <c r="C21" s="474">
        <f>'07'!C61</f>
        <v>41457231</v>
      </c>
      <c r="D21" s="474">
        <f>'07'!D61</f>
        <v>34688027</v>
      </c>
      <c r="E21" s="474">
        <f>'07'!E61</f>
        <v>6769204</v>
      </c>
      <c r="F21" s="474">
        <f>'07'!F61</f>
        <v>117600</v>
      </c>
      <c r="G21" s="474">
        <f>'07'!G61</f>
        <v>0</v>
      </c>
      <c r="H21" s="474">
        <f>'07'!H61</f>
        <v>41339631</v>
      </c>
      <c r="I21" s="474">
        <f>'07'!I61</f>
        <v>25043898</v>
      </c>
      <c r="J21" s="474">
        <f>'07'!J61</f>
        <v>923440</v>
      </c>
      <c r="K21" s="474">
        <f>'07'!K61</f>
        <v>48005</v>
      </c>
      <c r="L21" s="474">
        <f>'07'!L61</f>
        <v>0</v>
      </c>
      <c r="M21" s="474">
        <f>'07'!M61</f>
        <v>23555519</v>
      </c>
      <c r="N21" s="474">
        <f>'07'!N61</f>
        <v>2862</v>
      </c>
      <c r="O21" s="474">
        <f>'07'!O61</f>
        <v>0</v>
      </c>
      <c r="P21" s="474">
        <f>'07'!P61</f>
        <v>0</v>
      </c>
      <c r="Q21" s="474">
        <f>'07'!Q61</f>
        <v>514072</v>
      </c>
      <c r="R21" s="474">
        <f>'07'!R61</f>
        <v>16295733</v>
      </c>
      <c r="S21" s="474">
        <f>'07'!S61</f>
        <v>40368186</v>
      </c>
      <c r="T21" s="475">
        <f t="shared" si="2"/>
        <v>3.8789688410326537</v>
      </c>
      <c r="U21" s="984">
        <f t="shared" si="3"/>
        <v>0</v>
      </c>
      <c r="V21" s="485"/>
    </row>
    <row r="22" spans="1:22" ht="15.75">
      <c r="A22" s="431" t="s">
        <v>62</v>
      </c>
      <c r="B22" s="430" t="s">
        <v>438</v>
      </c>
      <c r="C22" s="474">
        <f>'07'!C68</f>
        <v>126329837</v>
      </c>
      <c r="D22" s="474">
        <f>'07'!D68</f>
        <v>119714458</v>
      </c>
      <c r="E22" s="474">
        <f>'07'!E68</f>
        <v>6615379</v>
      </c>
      <c r="F22" s="474">
        <f>'07'!F68</f>
        <v>575</v>
      </c>
      <c r="G22" s="474">
        <f>'07'!G68</f>
        <v>0</v>
      </c>
      <c r="H22" s="474">
        <f>'07'!H68</f>
        <v>126329262</v>
      </c>
      <c r="I22" s="474">
        <f>'07'!I68</f>
        <v>92897702</v>
      </c>
      <c r="J22" s="474">
        <f>'07'!J68</f>
        <v>2473798</v>
      </c>
      <c r="K22" s="474">
        <f>'07'!K68</f>
        <v>353192</v>
      </c>
      <c r="L22" s="474">
        <f>'07'!L68</f>
        <v>0</v>
      </c>
      <c r="M22" s="474">
        <f>'07'!M68</f>
        <v>90037862</v>
      </c>
      <c r="N22" s="474">
        <f>'07'!N68</f>
        <v>0</v>
      </c>
      <c r="O22" s="474">
        <f>'07'!O68</f>
        <v>32850</v>
      </c>
      <c r="P22" s="474">
        <f>'07'!P68</f>
        <v>0</v>
      </c>
      <c r="Q22" s="474">
        <f>'07'!Q68</f>
        <v>0</v>
      </c>
      <c r="R22" s="474">
        <f>'07'!R68</f>
        <v>33431560</v>
      </c>
      <c r="S22" s="474">
        <f>'07'!S68</f>
        <v>123502272</v>
      </c>
      <c r="T22" s="475">
        <f t="shared" si="2"/>
        <v>3.0431215618229177</v>
      </c>
      <c r="U22" s="984">
        <f t="shared" si="3"/>
        <v>0</v>
      </c>
      <c r="V22" s="485"/>
    </row>
    <row r="23" spans="1:22" ht="15.75">
      <c r="A23" s="431" t="s">
        <v>63</v>
      </c>
      <c r="B23" s="430" t="s">
        <v>437</v>
      </c>
      <c r="C23" s="474">
        <f>'07'!C75</f>
        <v>50155832</v>
      </c>
      <c r="D23" s="474">
        <f>'07'!D75</f>
        <v>48061207</v>
      </c>
      <c r="E23" s="474">
        <f>'07'!E75</f>
        <v>2094625</v>
      </c>
      <c r="F23" s="474">
        <f>'07'!F75</f>
        <v>0</v>
      </c>
      <c r="G23" s="474">
        <f>'07'!G75</f>
        <v>0</v>
      </c>
      <c r="H23" s="474">
        <f>'07'!H75</f>
        <v>50155832</v>
      </c>
      <c r="I23" s="474">
        <f>'07'!I75</f>
        <v>19121600</v>
      </c>
      <c r="J23" s="474">
        <f>'07'!J75</f>
        <v>677912</v>
      </c>
      <c r="K23" s="474">
        <f>'07'!K75</f>
        <v>858000</v>
      </c>
      <c r="L23" s="474">
        <f>'07'!L75</f>
        <v>0</v>
      </c>
      <c r="M23" s="474">
        <f>'07'!M75</f>
        <v>17297990</v>
      </c>
      <c r="N23" s="474">
        <f>'07'!N75</f>
        <v>287698</v>
      </c>
      <c r="O23" s="474">
        <f>'07'!O75</f>
        <v>0</v>
      </c>
      <c r="P23" s="474">
        <f>'07'!P75</f>
        <v>0</v>
      </c>
      <c r="Q23" s="474">
        <f>'07'!Q75</f>
        <v>0</v>
      </c>
      <c r="R23" s="474">
        <f>'07'!R75</f>
        <v>31034232</v>
      </c>
      <c r="S23" s="474">
        <f>'07'!S75</f>
        <v>48619920</v>
      </c>
      <c r="T23" s="475">
        <f t="shared" si="2"/>
        <v>8.03234038992553</v>
      </c>
      <c r="U23" s="984">
        <f t="shared" si="3"/>
        <v>0</v>
      </c>
      <c r="V23" s="485"/>
    </row>
    <row r="24" spans="1:22" ht="16.5">
      <c r="A24" s="423"/>
      <c r="B24" s="423"/>
      <c r="C24" s="423"/>
      <c r="D24" s="423"/>
      <c r="E24" s="423"/>
      <c r="F24" s="422"/>
      <c r="G24" s="422"/>
      <c r="H24" s="422"/>
      <c r="I24" s="422"/>
      <c r="J24" s="422"/>
      <c r="K24" s="422"/>
      <c r="L24" s="422"/>
      <c r="M24" s="422"/>
      <c r="N24" s="840" t="str">
        <f>'Thong tin'!B8</f>
        <v>Trà Vinh, ngày 03 tháng 12 năm 2018</v>
      </c>
      <c r="O24" s="840"/>
      <c r="P24" s="840"/>
      <c r="Q24" s="840"/>
      <c r="R24" s="840"/>
      <c r="S24" s="840"/>
      <c r="T24" s="840"/>
      <c r="U24" s="396"/>
      <c r="V24" s="485"/>
    </row>
    <row r="25" spans="1:22" ht="16.5">
      <c r="A25" s="421"/>
      <c r="B25" s="845"/>
      <c r="C25" s="845"/>
      <c r="D25" s="845"/>
      <c r="E25" s="845"/>
      <c r="F25" s="498"/>
      <c r="G25" s="498"/>
      <c r="H25" s="498"/>
      <c r="I25" s="498"/>
      <c r="J25" s="498"/>
      <c r="K25" s="498"/>
      <c r="L25" s="498"/>
      <c r="M25" s="498"/>
      <c r="N25" s="498"/>
      <c r="O25" s="811" t="str">
        <f>'Thong tin'!B7</f>
        <v>PHÓ CỤC TRƯỞNG</v>
      </c>
      <c r="P25" s="811"/>
      <c r="Q25" s="811"/>
      <c r="R25" s="811"/>
      <c r="S25" s="811"/>
      <c r="T25" s="811"/>
      <c r="U25" s="396"/>
      <c r="V25" s="485"/>
    </row>
    <row r="26" spans="1:21" ht="16.5">
      <c r="A26" s="394"/>
      <c r="B26" s="845" t="s">
        <v>4</v>
      </c>
      <c r="C26" s="845"/>
      <c r="D26" s="845"/>
      <c r="E26" s="845"/>
      <c r="F26" s="397"/>
      <c r="G26" s="397"/>
      <c r="H26" s="397"/>
      <c r="I26" s="397"/>
      <c r="J26" s="397"/>
      <c r="K26" s="397"/>
      <c r="L26" s="397"/>
      <c r="M26" s="397"/>
      <c r="N26" s="397"/>
      <c r="O26" s="811"/>
      <c r="P26" s="811"/>
      <c r="Q26" s="811"/>
      <c r="R26" s="811"/>
      <c r="S26" s="811"/>
      <c r="T26" s="811"/>
      <c r="U26" s="394"/>
    </row>
    <row r="27" spans="1:21" ht="15.75">
      <c r="A27" s="394"/>
      <c r="B27" s="432"/>
      <c r="C27" s="432"/>
      <c r="D27" s="397"/>
      <c r="E27" s="397"/>
      <c r="F27" s="397"/>
      <c r="G27" s="397"/>
      <c r="H27" s="397"/>
      <c r="I27" s="397"/>
      <c r="J27" s="397"/>
      <c r="K27" s="397"/>
      <c r="L27" s="397"/>
      <c r="M27" s="397"/>
      <c r="N27" s="397"/>
      <c r="O27" s="397"/>
      <c r="P27" s="397"/>
      <c r="Q27" s="397"/>
      <c r="R27" s="397"/>
      <c r="S27" s="432"/>
      <c r="T27" s="432"/>
      <c r="U27" s="394"/>
    </row>
    <row r="28" spans="1:21" ht="15.75">
      <c r="A28" s="394"/>
      <c r="B28" s="432"/>
      <c r="C28" s="432"/>
      <c r="D28" s="397"/>
      <c r="E28" s="397"/>
      <c r="F28" s="397"/>
      <c r="G28" s="397"/>
      <c r="H28" s="397"/>
      <c r="I28" s="397"/>
      <c r="J28" s="397"/>
      <c r="K28" s="397"/>
      <c r="L28" s="397"/>
      <c r="M28" s="397"/>
      <c r="N28" s="397"/>
      <c r="O28" s="397"/>
      <c r="P28" s="397"/>
      <c r="Q28" s="397"/>
      <c r="R28" s="397"/>
      <c r="S28" s="432"/>
      <c r="T28" s="432"/>
      <c r="U28" s="394"/>
    </row>
    <row r="29" spans="1:21" ht="15.75">
      <c r="A29" s="420"/>
      <c r="B29" s="432"/>
      <c r="C29" s="432"/>
      <c r="D29" s="397"/>
      <c r="E29" s="397"/>
      <c r="F29" s="397"/>
      <c r="G29" s="397"/>
      <c r="H29" s="397"/>
      <c r="I29" s="397"/>
      <c r="J29" s="397"/>
      <c r="K29" s="397"/>
      <c r="L29" s="397"/>
      <c r="M29" s="397"/>
      <c r="N29" s="397"/>
      <c r="O29" s="397"/>
      <c r="P29" s="397"/>
      <c r="Q29" s="397"/>
      <c r="R29" s="397"/>
      <c r="S29" s="432"/>
      <c r="T29" s="432"/>
      <c r="U29" s="394"/>
    </row>
    <row r="30" spans="1:21" ht="15.75">
      <c r="A30" s="394"/>
      <c r="B30" s="803"/>
      <c r="C30" s="803"/>
      <c r="D30" s="803"/>
      <c r="E30" s="803"/>
      <c r="F30" s="803"/>
      <c r="G30" s="803"/>
      <c r="H30" s="803"/>
      <c r="I30" s="803"/>
      <c r="J30" s="803"/>
      <c r="K30" s="803"/>
      <c r="L30" s="803"/>
      <c r="M30" s="803"/>
      <c r="N30" s="803"/>
      <c r="O30" s="803"/>
      <c r="P30" s="803"/>
      <c r="Q30" s="397"/>
      <c r="R30" s="397"/>
      <c r="S30" s="432"/>
      <c r="T30" s="432"/>
      <c r="U30" s="429">
        <f>C12-(F12+G12+H12)</f>
        <v>0</v>
      </c>
    </row>
    <row r="31" spans="1:21" ht="15.75">
      <c r="A31" s="394"/>
      <c r="B31" s="803"/>
      <c r="C31" s="803"/>
      <c r="D31" s="803"/>
      <c r="E31" s="803"/>
      <c r="F31" s="803"/>
      <c r="G31" s="803"/>
      <c r="H31" s="803"/>
      <c r="I31" s="803"/>
      <c r="J31" s="803"/>
      <c r="K31" s="803"/>
      <c r="L31" s="803"/>
      <c r="M31" s="803"/>
      <c r="N31" s="803"/>
      <c r="O31" s="803"/>
      <c r="P31" s="803"/>
      <c r="Q31" s="397"/>
      <c r="R31" s="397"/>
      <c r="S31" s="432"/>
      <c r="T31" s="432"/>
      <c r="U31" s="394"/>
    </row>
    <row r="32" spans="1:21" ht="15.75">
      <c r="A32" s="394"/>
      <c r="B32" s="803"/>
      <c r="C32" s="803"/>
      <c r="D32" s="803"/>
      <c r="E32" s="803"/>
      <c r="F32" s="803"/>
      <c r="G32" s="803"/>
      <c r="H32" s="803"/>
      <c r="I32" s="803"/>
      <c r="J32" s="803"/>
      <c r="K32" s="803"/>
      <c r="L32" s="803"/>
      <c r="M32" s="803"/>
      <c r="N32" s="803"/>
      <c r="O32" s="803"/>
      <c r="P32" s="803"/>
      <c r="Q32" s="397"/>
      <c r="R32" s="397"/>
      <c r="S32" s="432"/>
      <c r="T32" s="432"/>
      <c r="U32" s="394"/>
    </row>
    <row r="33" spans="1:21" ht="15.75">
      <c r="A33" s="418"/>
      <c r="B33" s="806" t="s">
        <v>434</v>
      </c>
      <c r="C33" s="806"/>
      <c r="D33" s="806"/>
      <c r="E33" s="806"/>
      <c r="F33" s="433"/>
      <c r="G33" s="433"/>
      <c r="H33" s="433"/>
      <c r="I33" s="433"/>
      <c r="J33" s="433"/>
      <c r="K33" s="433"/>
      <c r="L33" s="433"/>
      <c r="M33" s="433"/>
      <c r="N33" s="433"/>
      <c r="O33" s="806" t="str">
        <f>'Thong tin'!B6</f>
        <v>Trần Việt Hồng</v>
      </c>
      <c r="P33" s="806"/>
      <c r="Q33" s="806"/>
      <c r="R33" s="806"/>
      <c r="S33" s="806"/>
      <c r="T33" s="806"/>
      <c r="U33" s="394"/>
    </row>
  </sheetData>
  <sheetProtection/>
  <mergeCells count="46">
    <mergeCell ref="Q5:T5"/>
    <mergeCell ref="Q9:Q10"/>
    <mergeCell ref="E3:P3"/>
    <mergeCell ref="A3:D3"/>
    <mergeCell ref="G6:G10"/>
    <mergeCell ref="Q3:T3"/>
    <mergeCell ref="M9:M10"/>
    <mergeCell ref="A2:D2"/>
    <mergeCell ref="D9:D10"/>
    <mergeCell ref="E1:P1"/>
    <mergeCell ref="Q1:T1"/>
    <mergeCell ref="I8:I10"/>
    <mergeCell ref="J8:Q8"/>
    <mergeCell ref="Q4:T4"/>
    <mergeCell ref="E2:P2"/>
    <mergeCell ref="C7:C10"/>
    <mergeCell ref="Q2:T2"/>
    <mergeCell ref="I7:Q7"/>
    <mergeCell ref="K9:K10"/>
    <mergeCell ref="L9:L10"/>
    <mergeCell ref="H6:R6"/>
    <mergeCell ref="O9:O10"/>
    <mergeCell ref="N9:N10"/>
    <mergeCell ref="A11:B11"/>
    <mergeCell ref="C6:E6"/>
    <mergeCell ref="R7:R10"/>
    <mergeCell ref="E9:E10"/>
    <mergeCell ref="D7:E8"/>
    <mergeCell ref="S6:S10"/>
    <mergeCell ref="B31:P31"/>
    <mergeCell ref="B25:E25"/>
    <mergeCell ref="O25:T25"/>
    <mergeCell ref="A6:B10"/>
    <mergeCell ref="T6:T10"/>
    <mergeCell ref="P9:P10"/>
    <mergeCell ref="H7:H10"/>
    <mergeCell ref="N24:T24"/>
    <mergeCell ref="B32:P32"/>
    <mergeCell ref="A12:B12"/>
    <mergeCell ref="B30:P30"/>
    <mergeCell ref="J9:J10"/>
    <mergeCell ref="B33:E33"/>
    <mergeCell ref="O33:T33"/>
    <mergeCell ref="F6:F10"/>
    <mergeCell ref="B26:E26"/>
    <mergeCell ref="O26:T26"/>
  </mergeCells>
  <printOptions/>
  <pageMargins left="0" right="0" top="0.75" bottom="0" header="0.3" footer="0"/>
  <pageSetup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tabColor indexed="19"/>
  </sheetPr>
  <dimension ref="A1:U91"/>
  <sheetViews>
    <sheetView showZeros="0" view="pageBreakPreview" zoomScale="90" zoomScaleSheetLayoutView="90" zoomScalePageLayoutView="0" workbookViewId="0" topLeftCell="A8">
      <pane xSplit="2" ySplit="4" topLeftCell="E67" activePane="bottomRight" state="frozen"/>
      <selection pane="topLeft" activeCell="G53" sqref="F52:G53"/>
      <selection pane="topRight" activeCell="G53" sqref="F52:G53"/>
      <selection pane="bottomLeft" activeCell="G53" sqref="F52:G53"/>
      <selection pane="bottomRight" activeCell="I77" sqref="A1:U82"/>
    </sheetView>
  </sheetViews>
  <sheetFormatPr defaultColWidth="9.00390625" defaultRowHeight="15.75"/>
  <cols>
    <col min="1" max="1" width="4.75390625" style="23" customWidth="1"/>
    <col min="2" max="2" width="18.75390625" style="23" customWidth="1"/>
    <col min="3" max="3" width="8.25390625" style="23" customWidth="1"/>
    <col min="4" max="4" width="7.50390625" style="23" customWidth="1"/>
    <col min="5" max="5" width="8.375" style="23" customWidth="1"/>
    <col min="6" max="6" width="5.25390625" style="23" customWidth="1"/>
    <col min="7" max="7" width="4.875" style="23" customWidth="1"/>
    <col min="8" max="9" width="8.50390625" style="23" customWidth="1"/>
    <col min="10" max="10" width="7.875" style="23" customWidth="1"/>
    <col min="11" max="11" width="5.25390625" style="23" customWidth="1"/>
    <col min="12" max="12" width="6.75390625" style="23" customWidth="1"/>
    <col min="13" max="14" width="5.00390625" style="23" customWidth="1"/>
    <col min="15" max="15" width="5.375" style="23" customWidth="1"/>
    <col min="16" max="16" width="6.375" style="23" customWidth="1"/>
    <col min="17" max="17" width="7.25390625" style="23" customWidth="1"/>
    <col min="18" max="18" width="6.75390625" style="23" customWidth="1"/>
    <col min="19" max="19" width="8.00390625" style="23" customWidth="1"/>
    <col min="20" max="20" width="7.875" style="23" customWidth="1"/>
    <col min="21" max="21" width="5.75390625" style="23" customWidth="1"/>
    <col min="22" max="16384" width="9.00390625" style="23" customWidth="1"/>
  </cols>
  <sheetData>
    <row r="1" spans="1:21" ht="20.25" customHeight="1">
      <c r="A1" s="409" t="s">
        <v>27</v>
      </c>
      <c r="B1" s="409"/>
      <c r="C1" s="409"/>
      <c r="E1" s="870" t="s">
        <v>66</v>
      </c>
      <c r="F1" s="870"/>
      <c r="G1" s="870"/>
      <c r="H1" s="870"/>
      <c r="I1" s="870"/>
      <c r="J1" s="870"/>
      <c r="K1" s="870"/>
      <c r="L1" s="870"/>
      <c r="M1" s="870"/>
      <c r="N1" s="870"/>
      <c r="O1" s="870"/>
      <c r="P1" s="405" t="s">
        <v>517</v>
      </c>
      <c r="Q1" s="405"/>
      <c r="R1" s="405"/>
      <c r="S1" s="405"/>
      <c r="T1" s="405"/>
      <c r="U1" s="405"/>
    </row>
    <row r="2" spans="1:21" ht="17.25" customHeight="1">
      <c r="A2" s="875" t="s">
        <v>245</v>
      </c>
      <c r="B2" s="875"/>
      <c r="C2" s="875"/>
      <c r="D2" s="875"/>
      <c r="E2" s="871" t="s">
        <v>34</v>
      </c>
      <c r="F2" s="871"/>
      <c r="G2" s="871"/>
      <c r="H2" s="871"/>
      <c r="I2" s="871"/>
      <c r="J2" s="871"/>
      <c r="K2" s="871"/>
      <c r="L2" s="871"/>
      <c r="M2" s="871"/>
      <c r="N2" s="871"/>
      <c r="O2" s="871"/>
      <c r="P2" s="884" t="str">
        <f>'Thong tin'!B4</f>
        <v>CTHADS TRÀ VINH</v>
      </c>
      <c r="Q2" s="884"/>
      <c r="R2" s="884"/>
      <c r="S2" s="884"/>
      <c r="T2" s="443"/>
      <c r="U2" s="443"/>
    </row>
    <row r="3" spans="1:21" ht="19.5" customHeight="1">
      <c r="A3" s="875" t="s">
        <v>246</v>
      </c>
      <c r="B3" s="875"/>
      <c r="C3" s="875"/>
      <c r="D3" s="875"/>
      <c r="E3" s="872" t="str">
        <f>'Thong tin'!B3</f>
        <v>02 tháng / năm 2019</v>
      </c>
      <c r="F3" s="872"/>
      <c r="G3" s="872"/>
      <c r="H3" s="872"/>
      <c r="I3" s="872"/>
      <c r="J3" s="872"/>
      <c r="K3" s="872"/>
      <c r="L3" s="872"/>
      <c r="M3" s="872"/>
      <c r="N3" s="872"/>
      <c r="O3" s="872"/>
      <c r="P3" s="405" t="s">
        <v>516</v>
      </c>
      <c r="Q3" s="409"/>
      <c r="R3" s="405"/>
      <c r="S3" s="405"/>
      <c r="T3" s="405"/>
      <c r="U3" s="405"/>
    </row>
    <row r="4" spans="1:21" ht="14.25" customHeight="1">
      <c r="A4" s="398" t="s">
        <v>125</v>
      </c>
      <c r="B4" s="409"/>
      <c r="C4" s="409"/>
      <c r="D4" s="409"/>
      <c r="E4" s="409"/>
      <c r="F4" s="409"/>
      <c r="G4" s="409"/>
      <c r="H4" s="409"/>
      <c r="I4" s="409"/>
      <c r="J4" s="409"/>
      <c r="K4" s="409"/>
      <c r="L4" s="409"/>
      <c r="M4" s="409"/>
      <c r="N4" s="408"/>
      <c r="O4" s="408"/>
      <c r="P4" s="876" t="s">
        <v>305</v>
      </c>
      <c r="Q4" s="876"/>
      <c r="R4" s="876"/>
      <c r="S4" s="876"/>
      <c r="T4" s="447"/>
      <c r="U4" s="447"/>
    </row>
    <row r="5" spans="2:21" ht="21.75" customHeight="1">
      <c r="B5" s="380"/>
      <c r="C5" s="380"/>
      <c r="Q5" s="407" t="s">
        <v>515</v>
      </c>
      <c r="R5" s="406"/>
      <c r="S5" s="406"/>
      <c r="T5" s="406"/>
      <c r="U5" s="406"/>
    </row>
    <row r="6" spans="1:21" ht="19.5" customHeight="1">
      <c r="A6" s="878" t="s">
        <v>57</v>
      </c>
      <c r="B6" s="878"/>
      <c r="C6" s="877" t="s">
        <v>126</v>
      </c>
      <c r="D6" s="877"/>
      <c r="E6" s="877"/>
      <c r="F6" s="873" t="s">
        <v>101</v>
      </c>
      <c r="G6" s="873" t="s">
        <v>127</v>
      </c>
      <c r="H6" s="885" t="s">
        <v>102</v>
      </c>
      <c r="I6" s="885"/>
      <c r="J6" s="885"/>
      <c r="K6" s="885"/>
      <c r="L6" s="885"/>
      <c r="M6" s="885"/>
      <c r="N6" s="885"/>
      <c r="O6" s="885"/>
      <c r="P6" s="885"/>
      <c r="Q6" s="885"/>
      <c r="R6" s="877" t="s">
        <v>250</v>
      </c>
      <c r="S6" s="877" t="s">
        <v>514</v>
      </c>
      <c r="T6" s="456"/>
      <c r="U6" s="456"/>
    </row>
    <row r="7" spans="1:21" s="405" customFormat="1" ht="27" customHeight="1">
      <c r="A7" s="878"/>
      <c r="B7" s="878"/>
      <c r="C7" s="877" t="s">
        <v>42</v>
      </c>
      <c r="D7" s="877" t="s">
        <v>7</v>
      </c>
      <c r="E7" s="877"/>
      <c r="F7" s="873"/>
      <c r="G7" s="873"/>
      <c r="H7" s="873" t="s">
        <v>102</v>
      </c>
      <c r="I7" s="877" t="s">
        <v>103</v>
      </c>
      <c r="J7" s="877"/>
      <c r="K7" s="877"/>
      <c r="L7" s="877"/>
      <c r="M7" s="877"/>
      <c r="N7" s="877"/>
      <c r="O7" s="877"/>
      <c r="P7" s="877"/>
      <c r="Q7" s="873" t="s">
        <v>112</v>
      </c>
      <c r="R7" s="877"/>
      <c r="S7" s="877"/>
      <c r="T7" s="882" t="s">
        <v>529</v>
      </c>
      <c r="U7" s="882" t="s">
        <v>530</v>
      </c>
    </row>
    <row r="8" spans="1:21" ht="21.75" customHeight="1">
      <c r="A8" s="878"/>
      <c r="B8" s="878"/>
      <c r="C8" s="877"/>
      <c r="D8" s="877" t="s">
        <v>129</v>
      </c>
      <c r="E8" s="877" t="s">
        <v>130</v>
      </c>
      <c r="F8" s="873"/>
      <c r="G8" s="873"/>
      <c r="H8" s="873"/>
      <c r="I8" s="873" t="s">
        <v>513</v>
      </c>
      <c r="J8" s="877" t="s">
        <v>7</v>
      </c>
      <c r="K8" s="877"/>
      <c r="L8" s="877"/>
      <c r="M8" s="877"/>
      <c r="N8" s="877"/>
      <c r="O8" s="877"/>
      <c r="P8" s="877"/>
      <c r="Q8" s="873"/>
      <c r="R8" s="877"/>
      <c r="S8" s="877"/>
      <c r="T8" s="883"/>
      <c r="U8" s="883"/>
    </row>
    <row r="9" spans="1:21" ht="84" customHeight="1">
      <c r="A9" s="878"/>
      <c r="B9" s="878"/>
      <c r="C9" s="877"/>
      <c r="D9" s="877"/>
      <c r="E9" s="877"/>
      <c r="F9" s="873"/>
      <c r="G9" s="873"/>
      <c r="H9" s="873"/>
      <c r="I9" s="873"/>
      <c r="J9" s="454" t="s">
        <v>131</v>
      </c>
      <c r="K9" s="454" t="s">
        <v>132</v>
      </c>
      <c r="L9" s="455" t="s">
        <v>105</v>
      </c>
      <c r="M9" s="455" t="s">
        <v>133</v>
      </c>
      <c r="N9" s="455" t="s">
        <v>108</v>
      </c>
      <c r="O9" s="455" t="s">
        <v>251</v>
      </c>
      <c r="P9" s="455" t="s">
        <v>111</v>
      </c>
      <c r="Q9" s="873"/>
      <c r="R9" s="877"/>
      <c r="S9" s="877"/>
      <c r="T9" s="883"/>
      <c r="U9" s="883"/>
    </row>
    <row r="10" spans="1:21" ht="15" customHeight="1">
      <c r="A10" s="874" t="s">
        <v>6</v>
      </c>
      <c r="B10" s="874"/>
      <c r="C10" s="457">
        <v>1</v>
      </c>
      <c r="D10" s="457">
        <v>2</v>
      </c>
      <c r="E10" s="457">
        <v>3</v>
      </c>
      <c r="F10" s="457">
        <v>4</v>
      </c>
      <c r="G10" s="457">
        <v>5</v>
      </c>
      <c r="H10" s="457">
        <v>6</v>
      </c>
      <c r="I10" s="457">
        <v>7</v>
      </c>
      <c r="J10" s="457">
        <v>8</v>
      </c>
      <c r="K10" s="457">
        <v>9</v>
      </c>
      <c r="L10" s="457">
        <v>10</v>
      </c>
      <c r="M10" s="457">
        <v>11</v>
      </c>
      <c r="N10" s="457">
        <v>12</v>
      </c>
      <c r="O10" s="457">
        <v>13</v>
      </c>
      <c r="P10" s="457">
        <v>14</v>
      </c>
      <c r="Q10" s="457">
        <v>15</v>
      </c>
      <c r="R10" s="457">
        <v>16</v>
      </c>
      <c r="S10" s="457">
        <v>17</v>
      </c>
      <c r="T10" s="457">
        <v>18</v>
      </c>
      <c r="U10" s="457">
        <v>19</v>
      </c>
    </row>
    <row r="11" spans="1:21" ht="22.5" customHeight="1">
      <c r="A11" s="966" t="s">
        <v>30</v>
      </c>
      <c r="B11" s="967"/>
      <c r="C11" s="925">
        <f aca="true" t="shared" si="0" ref="C11:R11">+C12+C22</f>
        <v>9878</v>
      </c>
      <c r="D11" s="925">
        <f t="shared" si="0"/>
        <v>7529</v>
      </c>
      <c r="E11" s="925">
        <f t="shared" si="0"/>
        <v>2349</v>
      </c>
      <c r="F11" s="925">
        <f t="shared" si="0"/>
        <v>2</v>
      </c>
      <c r="G11" s="925">
        <f t="shared" si="0"/>
        <v>0</v>
      </c>
      <c r="H11" s="925">
        <f t="shared" si="0"/>
        <v>9876</v>
      </c>
      <c r="I11" s="925">
        <f t="shared" si="0"/>
        <v>6551</v>
      </c>
      <c r="J11" s="925">
        <f t="shared" si="0"/>
        <v>1166</v>
      </c>
      <c r="K11" s="925">
        <f t="shared" si="0"/>
        <v>44</v>
      </c>
      <c r="L11" s="925">
        <f t="shared" si="0"/>
        <v>5233</v>
      </c>
      <c r="M11" s="925">
        <f t="shared" si="0"/>
        <v>47</v>
      </c>
      <c r="N11" s="925">
        <f t="shared" si="0"/>
        <v>4</v>
      </c>
      <c r="O11" s="925">
        <f t="shared" si="0"/>
        <v>0</v>
      </c>
      <c r="P11" s="925">
        <f t="shared" si="0"/>
        <v>57</v>
      </c>
      <c r="Q11" s="925">
        <f t="shared" si="0"/>
        <v>3325</v>
      </c>
      <c r="R11" s="925">
        <f t="shared" si="0"/>
        <v>8666</v>
      </c>
      <c r="S11" s="926">
        <f aca="true" t="shared" si="1" ref="S11:S43">(((J11+K11))/I11)*100</f>
        <v>18.470462524805374</v>
      </c>
      <c r="T11" s="923">
        <f>+I11/H11</f>
        <v>0.6633252328878089</v>
      </c>
      <c r="U11" s="924">
        <f>+R11-Q11</f>
        <v>5341</v>
      </c>
    </row>
    <row r="12" spans="1:21" ht="22.5" customHeight="1">
      <c r="A12" s="968" t="s">
        <v>0</v>
      </c>
      <c r="B12" s="941" t="s">
        <v>136</v>
      </c>
      <c r="C12" s="925">
        <f aca="true" t="shared" si="2" ref="C12:R12">+C13+C14+C15+C16+C17+C18+C19+C20+C21</f>
        <v>250</v>
      </c>
      <c r="D12" s="925">
        <f t="shared" si="2"/>
        <v>224</v>
      </c>
      <c r="E12" s="925">
        <f t="shared" si="2"/>
        <v>26</v>
      </c>
      <c r="F12" s="925">
        <f t="shared" si="2"/>
        <v>0</v>
      </c>
      <c r="G12" s="925">
        <f t="shared" si="2"/>
        <v>0</v>
      </c>
      <c r="H12" s="925">
        <f t="shared" si="2"/>
        <v>250</v>
      </c>
      <c r="I12" s="925">
        <f t="shared" si="2"/>
        <v>146</v>
      </c>
      <c r="J12" s="925">
        <f t="shared" si="2"/>
        <v>10</v>
      </c>
      <c r="K12" s="925">
        <f t="shared" si="2"/>
        <v>1</v>
      </c>
      <c r="L12" s="925">
        <f t="shared" si="2"/>
        <v>116</v>
      </c>
      <c r="M12" s="925">
        <f t="shared" si="2"/>
        <v>5</v>
      </c>
      <c r="N12" s="925">
        <f t="shared" si="2"/>
        <v>1</v>
      </c>
      <c r="O12" s="925">
        <f t="shared" si="2"/>
        <v>0</v>
      </c>
      <c r="P12" s="925">
        <f t="shared" si="2"/>
        <v>13</v>
      </c>
      <c r="Q12" s="925">
        <f t="shared" si="2"/>
        <v>104</v>
      </c>
      <c r="R12" s="925">
        <f t="shared" si="2"/>
        <v>239</v>
      </c>
      <c r="S12" s="926">
        <f t="shared" si="1"/>
        <v>7.534246575342466</v>
      </c>
      <c r="T12" s="923">
        <f aca="true" t="shared" si="3" ref="T12:T80">+I12/H12</f>
        <v>0.584</v>
      </c>
      <c r="U12" s="924">
        <f aca="true" t="shared" si="4" ref="U12:U80">+R12-Q12</f>
        <v>135</v>
      </c>
    </row>
    <row r="13" spans="1:21" ht="22.5" customHeight="1">
      <c r="A13" s="910" t="s">
        <v>43</v>
      </c>
      <c r="B13" s="941" t="s">
        <v>435</v>
      </c>
      <c r="C13" s="925">
        <f aca="true" t="shared" si="5" ref="C13:C21">+D13+E13</f>
        <v>0</v>
      </c>
      <c r="D13" s="925"/>
      <c r="E13" s="925"/>
      <c r="F13" s="925"/>
      <c r="G13" s="925"/>
      <c r="H13" s="925">
        <f aca="true" t="shared" si="6" ref="H13:H21">SUM(I13,Q13)</f>
        <v>0</v>
      </c>
      <c r="I13" s="925">
        <f aca="true" t="shared" si="7" ref="I13:I21">SUM(J13:P13)</f>
        <v>0</v>
      </c>
      <c r="J13" s="925"/>
      <c r="K13" s="925"/>
      <c r="L13" s="925"/>
      <c r="M13" s="925"/>
      <c r="N13" s="925"/>
      <c r="O13" s="925"/>
      <c r="P13" s="925"/>
      <c r="Q13" s="925"/>
      <c r="R13" s="932">
        <f>+Q13+P13+O13+N13+M13+L13</f>
        <v>0</v>
      </c>
      <c r="S13" s="926" t="e">
        <f t="shared" si="1"/>
        <v>#DIV/0!</v>
      </c>
      <c r="T13" s="923" t="e">
        <f t="shared" si="3"/>
        <v>#DIV/0!</v>
      </c>
      <c r="U13" s="924">
        <f t="shared" si="4"/>
        <v>0</v>
      </c>
    </row>
    <row r="14" spans="1:21" ht="22.5" customHeight="1">
      <c r="A14" s="910" t="s">
        <v>44</v>
      </c>
      <c r="B14" s="941" t="s">
        <v>511</v>
      </c>
      <c r="C14" s="925">
        <f t="shared" si="5"/>
        <v>0</v>
      </c>
      <c r="D14" s="925"/>
      <c r="E14" s="925"/>
      <c r="F14" s="925"/>
      <c r="G14" s="925"/>
      <c r="H14" s="925">
        <f t="shared" si="6"/>
        <v>0</v>
      </c>
      <c r="I14" s="925">
        <f t="shared" si="7"/>
        <v>0</v>
      </c>
      <c r="J14" s="925"/>
      <c r="K14" s="925"/>
      <c r="L14" s="925"/>
      <c r="M14" s="925"/>
      <c r="N14" s="925"/>
      <c r="O14" s="925"/>
      <c r="P14" s="925"/>
      <c r="Q14" s="925"/>
      <c r="R14" s="932">
        <f aca="true" t="shared" si="8" ref="R14:R21">+Q14+P14+O14+N14+M14+L14</f>
        <v>0</v>
      </c>
      <c r="S14" s="926" t="e">
        <f t="shared" si="1"/>
        <v>#DIV/0!</v>
      </c>
      <c r="T14" s="923" t="e">
        <f t="shared" si="3"/>
        <v>#DIV/0!</v>
      </c>
      <c r="U14" s="924">
        <f t="shared" si="4"/>
        <v>0</v>
      </c>
    </row>
    <row r="15" spans="1:21" ht="22.5" customHeight="1">
      <c r="A15" s="910" t="s">
        <v>49</v>
      </c>
      <c r="B15" s="941" t="s">
        <v>510</v>
      </c>
      <c r="C15" s="925">
        <f t="shared" si="5"/>
        <v>42</v>
      </c>
      <c r="D15" s="925">
        <v>42</v>
      </c>
      <c r="E15" s="925"/>
      <c r="F15" s="925"/>
      <c r="G15" s="925"/>
      <c r="H15" s="925">
        <f t="shared" si="6"/>
        <v>42</v>
      </c>
      <c r="I15" s="925">
        <f t="shared" si="7"/>
        <v>30</v>
      </c>
      <c r="J15" s="925"/>
      <c r="K15" s="925"/>
      <c r="L15" s="925">
        <v>25</v>
      </c>
      <c r="M15" s="925">
        <v>2</v>
      </c>
      <c r="N15" s="925">
        <v>1</v>
      </c>
      <c r="O15" s="925"/>
      <c r="P15" s="925">
        <v>2</v>
      </c>
      <c r="Q15" s="925">
        <v>12</v>
      </c>
      <c r="R15" s="932">
        <f t="shared" si="8"/>
        <v>42</v>
      </c>
      <c r="S15" s="926">
        <f t="shared" si="1"/>
        <v>0</v>
      </c>
      <c r="T15" s="923">
        <f t="shared" si="3"/>
        <v>0.7142857142857143</v>
      </c>
      <c r="U15" s="924">
        <f t="shared" si="4"/>
        <v>30</v>
      </c>
    </row>
    <row r="16" spans="1:21" ht="22.5" customHeight="1">
      <c r="A16" s="910" t="s">
        <v>58</v>
      </c>
      <c r="B16" s="941" t="s">
        <v>509</v>
      </c>
      <c r="C16" s="925">
        <f t="shared" si="5"/>
        <v>31</v>
      </c>
      <c r="D16" s="925">
        <v>31</v>
      </c>
      <c r="E16" s="925"/>
      <c r="F16" s="925"/>
      <c r="G16" s="925"/>
      <c r="H16" s="925">
        <f t="shared" si="6"/>
        <v>31</v>
      </c>
      <c r="I16" s="925">
        <f t="shared" si="7"/>
        <v>21</v>
      </c>
      <c r="J16" s="925"/>
      <c r="K16" s="925"/>
      <c r="L16" s="925">
        <v>19</v>
      </c>
      <c r="M16" s="925">
        <v>2</v>
      </c>
      <c r="N16" s="925"/>
      <c r="O16" s="925"/>
      <c r="P16" s="925"/>
      <c r="Q16" s="925">
        <v>10</v>
      </c>
      <c r="R16" s="932">
        <f t="shared" si="8"/>
        <v>31</v>
      </c>
      <c r="S16" s="926">
        <f t="shared" si="1"/>
        <v>0</v>
      </c>
      <c r="T16" s="923">
        <f t="shared" si="3"/>
        <v>0.6774193548387096</v>
      </c>
      <c r="U16" s="924">
        <f t="shared" si="4"/>
        <v>21</v>
      </c>
    </row>
    <row r="17" spans="1:21" ht="22.5" customHeight="1">
      <c r="A17" s="910" t="s">
        <v>59</v>
      </c>
      <c r="B17" s="946" t="s">
        <v>508</v>
      </c>
      <c r="C17" s="925">
        <f t="shared" si="5"/>
        <v>40</v>
      </c>
      <c r="D17" s="925">
        <v>32</v>
      </c>
      <c r="E17" s="925">
        <v>8</v>
      </c>
      <c r="F17" s="925"/>
      <c r="G17" s="925"/>
      <c r="H17" s="925">
        <f t="shared" si="6"/>
        <v>40</v>
      </c>
      <c r="I17" s="925">
        <f t="shared" si="7"/>
        <v>21</v>
      </c>
      <c r="J17" s="925">
        <v>0</v>
      </c>
      <c r="K17" s="925"/>
      <c r="L17" s="925">
        <v>11</v>
      </c>
      <c r="M17" s="925"/>
      <c r="N17" s="925"/>
      <c r="O17" s="925"/>
      <c r="P17" s="925">
        <v>10</v>
      </c>
      <c r="Q17" s="925">
        <v>19</v>
      </c>
      <c r="R17" s="932">
        <f t="shared" si="8"/>
        <v>40</v>
      </c>
      <c r="S17" s="926">
        <f t="shared" si="1"/>
        <v>0</v>
      </c>
      <c r="T17" s="923">
        <f t="shared" si="3"/>
        <v>0.525</v>
      </c>
      <c r="U17" s="924">
        <f t="shared" si="4"/>
        <v>21</v>
      </c>
    </row>
    <row r="18" spans="1:21" ht="22.5" customHeight="1">
      <c r="A18" s="910" t="s">
        <v>60</v>
      </c>
      <c r="B18" s="941" t="s">
        <v>507</v>
      </c>
      <c r="C18" s="925">
        <f t="shared" si="5"/>
        <v>27</v>
      </c>
      <c r="D18" s="925">
        <v>23</v>
      </c>
      <c r="E18" s="925">
        <v>4</v>
      </c>
      <c r="F18" s="925"/>
      <c r="G18" s="925"/>
      <c r="H18" s="925">
        <f t="shared" si="6"/>
        <v>27</v>
      </c>
      <c r="I18" s="925">
        <f t="shared" si="7"/>
        <v>18</v>
      </c>
      <c r="J18" s="925">
        <v>4</v>
      </c>
      <c r="K18" s="925"/>
      <c r="L18" s="925">
        <v>13</v>
      </c>
      <c r="M18" s="925">
        <v>1</v>
      </c>
      <c r="N18" s="925"/>
      <c r="O18" s="925"/>
      <c r="P18" s="925"/>
      <c r="Q18" s="925">
        <v>9</v>
      </c>
      <c r="R18" s="932">
        <f t="shared" si="8"/>
        <v>23</v>
      </c>
      <c r="S18" s="926">
        <f t="shared" si="1"/>
        <v>22.22222222222222</v>
      </c>
      <c r="T18" s="923">
        <f t="shared" si="3"/>
        <v>0.6666666666666666</v>
      </c>
      <c r="U18" s="924">
        <f t="shared" si="4"/>
        <v>14</v>
      </c>
    </row>
    <row r="19" spans="1:21" ht="22.5" customHeight="1">
      <c r="A19" s="910" t="s">
        <v>61</v>
      </c>
      <c r="B19" s="941" t="s">
        <v>506</v>
      </c>
      <c r="C19" s="925">
        <f t="shared" si="5"/>
        <v>30</v>
      </c>
      <c r="D19" s="925">
        <v>27</v>
      </c>
      <c r="E19" s="925">
        <v>3</v>
      </c>
      <c r="F19" s="925"/>
      <c r="G19" s="925"/>
      <c r="H19" s="925">
        <f t="shared" si="6"/>
        <v>30</v>
      </c>
      <c r="I19" s="925">
        <f t="shared" si="7"/>
        <v>15</v>
      </c>
      <c r="J19" s="925">
        <v>3</v>
      </c>
      <c r="K19" s="925"/>
      <c r="L19" s="925">
        <v>12</v>
      </c>
      <c r="M19" s="925"/>
      <c r="N19" s="925"/>
      <c r="O19" s="925"/>
      <c r="P19" s="925"/>
      <c r="Q19" s="925">
        <v>15</v>
      </c>
      <c r="R19" s="932">
        <f t="shared" si="8"/>
        <v>27</v>
      </c>
      <c r="S19" s="926">
        <f t="shared" si="1"/>
        <v>20</v>
      </c>
      <c r="T19" s="923">
        <f t="shared" si="3"/>
        <v>0.5</v>
      </c>
      <c r="U19" s="924">
        <f t="shared" si="4"/>
        <v>12</v>
      </c>
    </row>
    <row r="20" spans="1:21" ht="22.5" customHeight="1">
      <c r="A20" s="910" t="s">
        <v>62</v>
      </c>
      <c r="B20" s="941" t="s">
        <v>568</v>
      </c>
      <c r="C20" s="925">
        <f t="shared" si="5"/>
        <v>41</v>
      </c>
      <c r="D20" s="925">
        <v>33</v>
      </c>
      <c r="E20" s="925">
        <v>8</v>
      </c>
      <c r="F20" s="925"/>
      <c r="G20" s="925"/>
      <c r="H20" s="925">
        <f t="shared" si="6"/>
        <v>41</v>
      </c>
      <c r="I20" s="925">
        <f t="shared" si="7"/>
        <v>26</v>
      </c>
      <c r="J20" s="925">
        <v>2</v>
      </c>
      <c r="K20" s="925">
        <v>1</v>
      </c>
      <c r="L20" s="925">
        <v>22</v>
      </c>
      <c r="M20" s="925"/>
      <c r="N20" s="925"/>
      <c r="O20" s="925"/>
      <c r="P20" s="925">
        <v>1</v>
      </c>
      <c r="Q20" s="925">
        <v>15</v>
      </c>
      <c r="R20" s="932">
        <f t="shared" si="8"/>
        <v>38</v>
      </c>
      <c r="S20" s="926">
        <f t="shared" si="1"/>
        <v>11.538461538461538</v>
      </c>
      <c r="T20" s="923">
        <f t="shared" si="3"/>
        <v>0.6341463414634146</v>
      </c>
      <c r="U20" s="924">
        <f t="shared" si="4"/>
        <v>23</v>
      </c>
    </row>
    <row r="21" spans="1:21" ht="22.5" customHeight="1">
      <c r="A21" s="910" t="s">
        <v>63</v>
      </c>
      <c r="B21" s="941" t="s">
        <v>564</v>
      </c>
      <c r="C21" s="925">
        <f t="shared" si="5"/>
        <v>39</v>
      </c>
      <c r="D21" s="925">
        <v>36</v>
      </c>
      <c r="E21" s="925">
        <v>3</v>
      </c>
      <c r="F21" s="925"/>
      <c r="G21" s="925"/>
      <c r="H21" s="925">
        <f t="shared" si="6"/>
        <v>39</v>
      </c>
      <c r="I21" s="925">
        <f t="shared" si="7"/>
        <v>15</v>
      </c>
      <c r="J21" s="925">
        <v>1</v>
      </c>
      <c r="K21" s="925"/>
      <c r="L21" s="925">
        <v>14</v>
      </c>
      <c r="M21" s="925"/>
      <c r="N21" s="925"/>
      <c r="O21" s="925"/>
      <c r="P21" s="925"/>
      <c r="Q21" s="925">
        <v>24</v>
      </c>
      <c r="R21" s="932">
        <f t="shared" si="8"/>
        <v>38</v>
      </c>
      <c r="S21" s="926">
        <f t="shared" si="1"/>
        <v>6.666666666666667</v>
      </c>
      <c r="T21" s="923">
        <f t="shared" si="3"/>
        <v>0.38461538461538464</v>
      </c>
      <c r="U21" s="924">
        <f t="shared" si="4"/>
        <v>14</v>
      </c>
    </row>
    <row r="22" spans="1:21" ht="22.5" customHeight="1">
      <c r="A22" s="968" t="s">
        <v>1</v>
      </c>
      <c r="B22" s="969" t="s">
        <v>17</v>
      </c>
      <c r="C22" s="925">
        <f aca="true" t="shared" si="9" ref="C22:C31">+D22+E22</f>
        <v>9628</v>
      </c>
      <c r="D22" s="925">
        <f>SUM(D23,D32,D38,D43,D48,D54,D61,D68,D75)</f>
        <v>7305</v>
      </c>
      <c r="E22" s="925">
        <f>SUM(E23,E32,E38,E43,E48,E54,E61,E68,E75)</f>
        <v>2323</v>
      </c>
      <c r="F22" s="925">
        <f>SUM(F23,F32,F38,F43,F48,F54,F61,F68,F75)</f>
        <v>2</v>
      </c>
      <c r="G22" s="925">
        <f>SUM(G23,G32,G38,G43,G48,G54,G61,G68,G75)</f>
        <v>0</v>
      </c>
      <c r="H22" s="925">
        <f aca="true" t="shared" si="10" ref="H22:H31">SUM(I22,Q22)</f>
        <v>9626</v>
      </c>
      <c r="I22" s="925">
        <f aca="true" t="shared" si="11" ref="I22:I31">SUM(J22:P22)</f>
        <v>6405</v>
      </c>
      <c r="J22" s="925">
        <f aca="true" t="shared" si="12" ref="J22:R22">SUM(J23,J32,J38,J43,J48,J54,J61,J68,J75)</f>
        <v>1156</v>
      </c>
      <c r="K22" s="925">
        <f t="shared" si="12"/>
        <v>43</v>
      </c>
      <c r="L22" s="925">
        <f t="shared" si="12"/>
        <v>5117</v>
      </c>
      <c r="M22" s="925">
        <f t="shared" si="12"/>
        <v>42</v>
      </c>
      <c r="N22" s="925">
        <f t="shared" si="12"/>
        <v>3</v>
      </c>
      <c r="O22" s="925">
        <f t="shared" si="12"/>
        <v>0</v>
      </c>
      <c r="P22" s="925">
        <f t="shared" si="12"/>
        <v>44</v>
      </c>
      <c r="Q22" s="925">
        <f t="shared" si="12"/>
        <v>3221</v>
      </c>
      <c r="R22" s="925">
        <f t="shared" si="12"/>
        <v>8427</v>
      </c>
      <c r="S22" s="926">
        <f t="shared" si="1"/>
        <v>18.71975019516003</v>
      </c>
      <c r="T22" s="923">
        <f t="shared" si="3"/>
        <v>0.6653854145023894</v>
      </c>
      <c r="U22" s="924">
        <f t="shared" si="4"/>
        <v>5206</v>
      </c>
    </row>
    <row r="23" spans="1:21" ht="22.5" customHeight="1">
      <c r="A23" s="968" t="s">
        <v>43</v>
      </c>
      <c r="B23" s="969" t="s">
        <v>504</v>
      </c>
      <c r="C23" s="925">
        <f t="shared" si="9"/>
        <v>1127</v>
      </c>
      <c r="D23" s="925">
        <f>SUM(D24:D31)</f>
        <v>884</v>
      </c>
      <c r="E23" s="925">
        <f>SUM(E24:E31)</f>
        <v>243</v>
      </c>
      <c r="F23" s="925">
        <f>SUM(F24:F31)</f>
        <v>0</v>
      </c>
      <c r="G23" s="925">
        <f>SUM(G24:G31)</f>
        <v>0</v>
      </c>
      <c r="H23" s="925">
        <f t="shared" si="10"/>
        <v>1127</v>
      </c>
      <c r="I23" s="925">
        <f t="shared" si="11"/>
        <v>649</v>
      </c>
      <c r="J23" s="925">
        <f aca="true" t="shared" si="13" ref="J23:Q23">SUM(J24:J31)</f>
        <v>69</v>
      </c>
      <c r="K23" s="925">
        <f t="shared" si="13"/>
        <v>1</v>
      </c>
      <c r="L23" s="925">
        <f t="shared" si="13"/>
        <v>524</v>
      </c>
      <c r="M23" s="925">
        <f t="shared" si="13"/>
        <v>35</v>
      </c>
      <c r="N23" s="925">
        <f t="shared" si="13"/>
        <v>1</v>
      </c>
      <c r="O23" s="925">
        <f t="shared" si="13"/>
        <v>0</v>
      </c>
      <c r="P23" s="925">
        <f t="shared" si="13"/>
        <v>19</v>
      </c>
      <c r="Q23" s="925">
        <f t="shared" si="13"/>
        <v>478</v>
      </c>
      <c r="R23" s="932">
        <f aca="true" t="shared" si="14" ref="R23:R31">SUM(L23:Q23)</f>
        <v>1057</v>
      </c>
      <c r="S23" s="926">
        <f t="shared" si="1"/>
        <v>10.785824345146379</v>
      </c>
      <c r="T23" s="923">
        <f t="shared" si="3"/>
        <v>0.5758651286601597</v>
      </c>
      <c r="U23" s="924">
        <f t="shared" si="4"/>
        <v>579</v>
      </c>
    </row>
    <row r="24" spans="1:21" ht="22.5" customHeight="1">
      <c r="A24" s="910" t="s">
        <v>45</v>
      </c>
      <c r="B24" s="492" t="s">
        <v>503</v>
      </c>
      <c r="C24" s="925">
        <f t="shared" si="9"/>
        <v>72</v>
      </c>
      <c r="D24" s="488">
        <v>44</v>
      </c>
      <c r="E24" s="488">
        <v>28</v>
      </c>
      <c r="F24" s="488"/>
      <c r="G24" s="927"/>
      <c r="H24" s="925">
        <f t="shared" si="10"/>
        <v>72</v>
      </c>
      <c r="I24" s="925">
        <f t="shared" si="11"/>
        <v>41</v>
      </c>
      <c r="J24" s="925">
        <v>12</v>
      </c>
      <c r="K24" s="925"/>
      <c r="L24" s="928">
        <v>28</v>
      </c>
      <c r="M24" s="929">
        <v>0</v>
      </c>
      <c r="N24" s="929">
        <v>0</v>
      </c>
      <c r="O24" s="929">
        <v>0</v>
      </c>
      <c r="P24" s="930">
        <v>1</v>
      </c>
      <c r="Q24" s="488">
        <v>31</v>
      </c>
      <c r="R24" s="932">
        <f t="shared" si="14"/>
        <v>60</v>
      </c>
      <c r="S24" s="926">
        <f t="shared" si="1"/>
        <v>29.268292682926827</v>
      </c>
      <c r="T24" s="923">
        <f t="shared" si="3"/>
        <v>0.5694444444444444</v>
      </c>
      <c r="U24" s="924">
        <f t="shared" si="4"/>
        <v>29</v>
      </c>
    </row>
    <row r="25" spans="1:21" ht="22.5" customHeight="1">
      <c r="A25" s="910" t="s">
        <v>46</v>
      </c>
      <c r="B25" s="493" t="s">
        <v>554</v>
      </c>
      <c r="C25" s="925">
        <f t="shared" si="9"/>
        <v>99</v>
      </c>
      <c r="D25" s="488">
        <v>88</v>
      </c>
      <c r="E25" s="488">
        <v>11</v>
      </c>
      <c r="F25" s="931"/>
      <c r="G25" s="927"/>
      <c r="H25" s="925">
        <f t="shared" si="10"/>
        <v>99</v>
      </c>
      <c r="I25" s="925">
        <f t="shared" si="11"/>
        <v>43</v>
      </c>
      <c r="J25" s="925">
        <v>4</v>
      </c>
      <c r="K25" s="488"/>
      <c r="L25" s="925">
        <v>30</v>
      </c>
      <c r="M25" s="925">
        <v>9</v>
      </c>
      <c r="N25" s="929">
        <v>0</v>
      </c>
      <c r="O25" s="929">
        <v>0</v>
      </c>
      <c r="P25" s="930">
        <v>0</v>
      </c>
      <c r="Q25" s="488">
        <v>56</v>
      </c>
      <c r="R25" s="932">
        <f t="shared" si="14"/>
        <v>95</v>
      </c>
      <c r="S25" s="926">
        <f t="shared" si="1"/>
        <v>9.30232558139535</v>
      </c>
      <c r="T25" s="923">
        <f t="shared" si="3"/>
        <v>0.43434343434343436</v>
      </c>
      <c r="U25" s="924">
        <f t="shared" si="4"/>
        <v>39</v>
      </c>
    </row>
    <row r="26" spans="1:21" ht="22.5" customHeight="1">
      <c r="A26" s="910" t="s">
        <v>104</v>
      </c>
      <c r="B26" s="494" t="s">
        <v>555</v>
      </c>
      <c r="C26" s="925">
        <f t="shared" si="9"/>
        <v>127</v>
      </c>
      <c r="D26" s="488">
        <v>103</v>
      </c>
      <c r="E26" s="488">
        <v>24</v>
      </c>
      <c r="F26" s="931"/>
      <c r="G26" s="927"/>
      <c r="H26" s="925">
        <f t="shared" si="10"/>
        <v>127</v>
      </c>
      <c r="I26" s="925">
        <f t="shared" si="11"/>
        <v>65</v>
      </c>
      <c r="J26" s="925">
        <v>15</v>
      </c>
      <c r="K26" s="488"/>
      <c r="L26" s="928">
        <v>49</v>
      </c>
      <c r="M26" s="930"/>
      <c r="N26" s="929">
        <v>0</v>
      </c>
      <c r="O26" s="929">
        <v>0</v>
      </c>
      <c r="P26" s="930">
        <v>1</v>
      </c>
      <c r="Q26" s="488">
        <v>62</v>
      </c>
      <c r="R26" s="932">
        <f t="shared" si="14"/>
        <v>112</v>
      </c>
      <c r="S26" s="926">
        <f t="shared" si="1"/>
        <v>23.076923076923077</v>
      </c>
      <c r="T26" s="923">
        <f t="shared" si="3"/>
        <v>0.5118110236220472</v>
      </c>
      <c r="U26" s="924">
        <f t="shared" si="4"/>
        <v>50</v>
      </c>
    </row>
    <row r="27" spans="1:21" ht="22.5" customHeight="1">
      <c r="A27" s="910" t="s">
        <v>106</v>
      </c>
      <c r="B27" s="494" t="s">
        <v>501</v>
      </c>
      <c r="C27" s="925">
        <f t="shared" si="9"/>
        <v>189</v>
      </c>
      <c r="D27" s="488">
        <v>157</v>
      </c>
      <c r="E27" s="488">
        <v>32</v>
      </c>
      <c r="F27" s="931"/>
      <c r="G27" s="927"/>
      <c r="H27" s="925">
        <f t="shared" si="10"/>
        <v>189</v>
      </c>
      <c r="I27" s="925">
        <f t="shared" si="11"/>
        <v>110</v>
      </c>
      <c r="J27" s="925">
        <v>12</v>
      </c>
      <c r="K27" s="488"/>
      <c r="L27" s="928">
        <v>85</v>
      </c>
      <c r="M27" s="930">
        <v>1</v>
      </c>
      <c r="N27" s="929"/>
      <c r="O27" s="929"/>
      <c r="P27" s="930">
        <v>12</v>
      </c>
      <c r="Q27" s="488">
        <v>79</v>
      </c>
      <c r="R27" s="932">
        <f t="shared" si="14"/>
        <v>177</v>
      </c>
      <c r="S27" s="926">
        <f t="shared" si="1"/>
        <v>10.909090909090908</v>
      </c>
      <c r="T27" s="923">
        <f t="shared" si="3"/>
        <v>0.582010582010582</v>
      </c>
      <c r="U27" s="924">
        <f t="shared" si="4"/>
        <v>98</v>
      </c>
    </row>
    <row r="28" spans="1:21" ht="22.5" customHeight="1">
      <c r="A28" s="910" t="s">
        <v>107</v>
      </c>
      <c r="B28" s="494" t="s">
        <v>500</v>
      </c>
      <c r="C28" s="925">
        <f t="shared" si="9"/>
        <v>231</v>
      </c>
      <c r="D28" s="488">
        <v>176</v>
      </c>
      <c r="E28" s="488">
        <v>55</v>
      </c>
      <c r="F28" s="931"/>
      <c r="G28" s="927"/>
      <c r="H28" s="925">
        <f>SUM(I28,Q28)</f>
        <v>231</v>
      </c>
      <c r="I28" s="925">
        <f t="shared" si="11"/>
        <v>147</v>
      </c>
      <c r="J28" s="925">
        <v>2</v>
      </c>
      <c r="K28" s="488"/>
      <c r="L28" s="928">
        <v>145</v>
      </c>
      <c r="M28" s="930"/>
      <c r="N28" s="929"/>
      <c r="O28" s="929"/>
      <c r="P28" s="930">
        <v>0</v>
      </c>
      <c r="Q28" s="488">
        <v>84</v>
      </c>
      <c r="R28" s="932">
        <f t="shared" si="14"/>
        <v>229</v>
      </c>
      <c r="S28" s="926">
        <f t="shared" si="1"/>
        <v>1.3605442176870748</v>
      </c>
      <c r="T28" s="923">
        <f>+I28/H28</f>
        <v>0.6363636363636364</v>
      </c>
      <c r="U28" s="924">
        <f t="shared" si="4"/>
        <v>145</v>
      </c>
    </row>
    <row r="29" spans="1:21" ht="22.5" customHeight="1">
      <c r="A29" s="910" t="s">
        <v>109</v>
      </c>
      <c r="B29" s="494" t="s">
        <v>538</v>
      </c>
      <c r="C29" s="925">
        <f t="shared" si="9"/>
        <v>167</v>
      </c>
      <c r="D29" s="488">
        <v>131</v>
      </c>
      <c r="E29" s="488">
        <v>36</v>
      </c>
      <c r="F29" s="931"/>
      <c r="G29" s="927"/>
      <c r="H29" s="925">
        <f>SUM(I29,Q29)</f>
        <v>167</v>
      </c>
      <c r="I29" s="925">
        <f t="shared" si="11"/>
        <v>106</v>
      </c>
      <c r="J29" s="925">
        <v>8</v>
      </c>
      <c r="K29" s="488">
        <v>1</v>
      </c>
      <c r="L29" s="928">
        <v>70</v>
      </c>
      <c r="M29" s="930">
        <v>25</v>
      </c>
      <c r="N29" s="929"/>
      <c r="O29" s="929"/>
      <c r="P29" s="930">
        <v>2</v>
      </c>
      <c r="Q29" s="488">
        <v>61</v>
      </c>
      <c r="R29" s="932">
        <f t="shared" si="14"/>
        <v>158</v>
      </c>
      <c r="S29" s="926">
        <f t="shared" si="1"/>
        <v>8.49056603773585</v>
      </c>
      <c r="T29" s="923">
        <f>+I29/H29</f>
        <v>0.6347305389221557</v>
      </c>
      <c r="U29" s="924">
        <f t="shared" si="4"/>
        <v>97</v>
      </c>
    </row>
    <row r="30" spans="1:21" ht="22.5" customHeight="1">
      <c r="A30" s="910" t="s">
        <v>110</v>
      </c>
      <c r="B30" s="494" t="s">
        <v>542</v>
      </c>
      <c r="C30" s="925">
        <f t="shared" si="9"/>
        <v>119</v>
      </c>
      <c r="D30" s="488">
        <v>80</v>
      </c>
      <c r="E30" s="488">
        <v>39</v>
      </c>
      <c r="F30" s="931"/>
      <c r="G30" s="927"/>
      <c r="H30" s="925">
        <f t="shared" si="10"/>
        <v>119</v>
      </c>
      <c r="I30" s="925">
        <f t="shared" si="11"/>
        <v>75</v>
      </c>
      <c r="J30" s="925">
        <v>11</v>
      </c>
      <c r="K30" s="488"/>
      <c r="L30" s="928">
        <v>63</v>
      </c>
      <c r="M30" s="930">
        <v>0</v>
      </c>
      <c r="N30" s="929"/>
      <c r="O30" s="929"/>
      <c r="P30" s="930">
        <v>1</v>
      </c>
      <c r="Q30" s="488">
        <v>44</v>
      </c>
      <c r="R30" s="932">
        <f t="shared" si="14"/>
        <v>108</v>
      </c>
      <c r="S30" s="926">
        <f t="shared" si="1"/>
        <v>14.666666666666666</v>
      </c>
      <c r="T30" s="923">
        <f t="shared" si="3"/>
        <v>0.6302521008403361</v>
      </c>
      <c r="U30" s="924">
        <f t="shared" si="4"/>
        <v>64</v>
      </c>
    </row>
    <row r="31" spans="1:21" ht="22.5" customHeight="1">
      <c r="A31" s="910" t="s">
        <v>123</v>
      </c>
      <c r="B31" s="493" t="s">
        <v>556</v>
      </c>
      <c r="C31" s="925">
        <f t="shared" si="9"/>
        <v>123</v>
      </c>
      <c r="D31" s="488">
        <v>105</v>
      </c>
      <c r="E31" s="488">
        <v>18</v>
      </c>
      <c r="F31" s="931"/>
      <c r="G31" s="927"/>
      <c r="H31" s="925">
        <f t="shared" si="10"/>
        <v>123</v>
      </c>
      <c r="I31" s="925">
        <f t="shared" si="11"/>
        <v>62</v>
      </c>
      <c r="J31" s="925">
        <v>5</v>
      </c>
      <c r="K31" s="488"/>
      <c r="L31" s="928">
        <v>54</v>
      </c>
      <c r="M31" s="925"/>
      <c r="N31" s="929">
        <v>1</v>
      </c>
      <c r="O31" s="929">
        <v>0</v>
      </c>
      <c r="P31" s="930">
        <v>2</v>
      </c>
      <c r="Q31" s="488">
        <v>61</v>
      </c>
      <c r="R31" s="932">
        <f t="shared" si="14"/>
        <v>118</v>
      </c>
      <c r="S31" s="926">
        <f t="shared" si="1"/>
        <v>8.064516129032258</v>
      </c>
      <c r="T31" s="923">
        <f t="shared" si="3"/>
        <v>0.5040650406504065</v>
      </c>
      <c r="U31" s="924">
        <f t="shared" si="4"/>
        <v>57</v>
      </c>
    </row>
    <row r="32" spans="1:21" ht="22.5" customHeight="1">
      <c r="A32" s="968" t="s">
        <v>44</v>
      </c>
      <c r="B32" s="969" t="s">
        <v>499</v>
      </c>
      <c r="C32" s="925">
        <f>C33+C34+C35+C36+C37</f>
        <v>1333</v>
      </c>
      <c r="D32" s="925">
        <f aca="true" t="shared" si="15" ref="D32:S32">D33+D34+D35+D36+D37</f>
        <v>1103</v>
      </c>
      <c r="E32" s="925">
        <f t="shared" si="15"/>
        <v>230</v>
      </c>
      <c r="F32" s="925">
        <f t="shared" si="15"/>
        <v>0</v>
      </c>
      <c r="G32" s="925">
        <f t="shared" si="15"/>
        <v>0</v>
      </c>
      <c r="H32" s="925">
        <f t="shared" si="15"/>
        <v>1333</v>
      </c>
      <c r="I32" s="925">
        <f t="shared" si="15"/>
        <v>904</v>
      </c>
      <c r="J32" s="925">
        <f t="shared" si="15"/>
        <v>93</v>
      </c>
      <c r="K32" s="925">
        <f t="shared" si="15"/>
        <v>5</v>
      </c>
      <c r="L32" s="925">
        <f t="shared" si="15"/>
        <v>806</v>
      </c>
      <c r="M32" s="925">
        <f t="shared" si="15"/>
        <v>0</v>
      </c>
      <c r="N32" s="925">
        <f t="shared" si="15"/>
        <v>0</v>
      </c>
      <c r="O32" s="925">
        <f t="shared" si="15"/>
        <v>0</v>
      </c>
      <c r="P32" s="925">
        <f t="shared" si="15"/>
        <v>0</v>
      </c>
      <c r="Q32" s="925">
        <f t="shared" si="15"/>
        <v>429</v>
      </c>
      <c r="R32" s="925">
        <f t="shared" si="15"/>
        <v>1235</v>
      </c>
      <c r="S32" s="925">
        <f t="shared" si="15"/>
        <v>58.41774223874718</v>
      </c>
      <c r="T32" s="923">
        <f t="shared" si="3"/>
        <v>0.6781695423855963</v>
      </c>
      <c r="U32" s="924">
        <f t="shared" si="4"/>
        <v>806</v>
      </c>
    </row>
    <row r="33" spans="1:21" ht="22.5" customHeight="1">
      <c r="A33" s="910" t="s">
        <v>47</v>
      </c>
      <c r="B33" s="947" t="s">
        <v>540</v>
      </c>
      <c r="C33" s="925">
        <f>+D33+E33</f>
        <v>116</v>
      </c>
      <c r="D33" s="489">
        <v>92</v>
      </c>
      <c r="E33" s="489">
        <v>24</v>
      </c>
      <c r="F33" s="489"/>
      <c r="G33" s="489"/>
      <c r="H33" s="925">
        <f>I33+Q33</f>
        <v>116</v>
      </c>
      <c r="I33" s="925">
        <f>J33+K33+L33+M33+N33+O33+P33</f>
        <v>69</v>
      </c>
      <c r="J33" s="489">
        <v>12</v>
      </c>
      <c r="K33" s="489">
        <v>1</v>
      </c>
      <c r="L33" s="489">
        <v>56</v>
      </c>
      <c r="M33" s="489"/>
      <c r="N33" s="489"/>
      <c r="O33" s="489"/>
      <c r="P33" s="489"/>
      <c r="Q33" s="489">
        <v>47</v>
      </c>
      <c r="R33" s="932">
        <f>+Q33+P33+O33+N33+M33+L33</f>
        <v>103</v>
      </c>
      <c r="S33" s="926">
        <f t="shared" si="1"/>
        <v>18.84057971014493</v>
      </c>
      <c r="T33" s="923">
        <f t="shared" si="3"/>
        <v>0.5948275862068966</v>
      </c>
      <c r="U33" s="924">
        <f t="shared" si="4"/>
        <v>56</v>
      </c>
    </row>
    <row r="34" spans="1:21" ht="22.5" customHeight="1">
      <c r="A34" s="910" t="s">
        <v>48</v>
      </c>
      <c r="B34" s="948" t="s">
        <v>498</v>
      </c>
      <c r="C34" s="925">
        <f>+D34+E34</f>
        <v>330</v>
      </c>
      <c r="D34" s="489">
        <v>276</v>
      </c>
      <c r="E34" s="489">
        <v>54</v>
      </c>
      <c r="F34" s="489"/>
      <c r="G34" s="489"/>
      <c r="H34" s="925">
        <f>I34+Q34</f>
        <v>330</v>
      </c>
      <c r="I34" s="925">
        <f>J34+K34+L34+M34+N34+O34+P34</f>
        <v>197</v>
      </c>
      <c r="J34" s="489">
        <v>24</v>
      </c>
      <c r="K34" s="489"/>
      <c r="L34" s="489">
        <v>173</v>
      </c>
      <c r="M34" s="489"/>
      <c r="N34" s="489"/>
      <c r="O34" s="489"/>
      <c r="P34" s="489"/>
      <c r="Q34" s="489">
        <v>133</v>
      </c>
      <c r="R34" s="932">
        <f>+Q34+P34+O34+N34+M34+L34</f>
        <v>306</v>
      </c>
      <c r="S34" s="926">
        <f t="shared" si="1"/>
        <v>12.18274111675127</v>
      </c>
      <c r="T34" s="923">
        <f t="shared" si="3"/>
        <v>0.5969696969696969</v>
      </c>
      <c r="U34" s="924">
        <f t="shared" si="4"/>
        <v>173</v>
      </c>
    </row>
    <row r="35" spans="1:21" ht="22.5" customHeight="1">
      <c r="A35" s="910" t="s">
        <v>497</v>
      </c>
      <c r="B35" s="948" t="s">
        <v>502</v>
      </c>
      <c r="C35" s="925">
        <f>+D35+E35</f>
        <v>334</v>
      </c>
      <c r="D35" s="489">
        <v>275</v>
      </c>
      <c r="E35" s="489">
        <v>59</v>
      </c>
      <c r="F35" s="489"/>
      <c r="G35" s="489"/>
      <c r="H35" s="925">
        <f>I35+Q35</f>
        <v>334</v>
      </c>
      <c r="I35" s="925">
        <f>J35+K35+L35+M35+N35+O35+P35</f>
        <v>265</v>
      </c>
      <c r="J35" s="489">
        <v>21</v>
      </c>
      <c r="K35" s="489">
        <v>3</v>
      </c>
      <c r="L35" s="489">
        <v>241</v>
      </c>
      <c r="M35" s="489"/>
      <c r="N35" s="489"/>
      <c r="O35" s="489"/>
      <c r="P35" s="489"/>
      <c r="Q35" s="489">
        <v>69</v>
      </c>
      <c r="R35" s="932">
        <f>+Q35+P35+O35+N35+M35+L35</f>
        <v>310</v>
      </c>
      <c r="S35" s="926">
        <f t="shared" si="1"/>
        <v>9.056603773584905</v>
      </c>
      <c r="T35" s="923">
        <f t="shared" si="3"/>
        <v>0.7934131736526946</v>
      </c>
      <c r="U35" s="924">
        <f t="shared" si="4"/>
        <v>241</v>
      </c>
    </row>
    <row r="36" spans="1:21" ht="22.5" customHeight="1">
      <c r="A36" s="910" t="s">
        <v>543</v>
      </c>
      <c r="B36" s="948" t="s">
        <v>494</v>
      </c>
      <c r="C36" s="925">
        <f>+D36+E36</f>
        <v>298</v>
      </c>
      <c r="D36" s="489">
        <v>247</v>
      </c>
      <c r="E36" s="489">
        <v>51</v>
      </c>
      <c r="F36" s="489"/>
      <c r="G36" s="489"/>
      <c r="H36" s="925">
        <f>I36+Q36</f>
        <v>298</v>
      </c>
      <c r="I36" s="925">
        <f>J36+K36+L36+M36+N36+O36+P36</f>
        <v>150</v>
      </c>
      <c r="J36" s="489">
        <v>7</v>
      </c>
      <c r="K36" s="489">
        <v>1</v>
      </c>
      <c r="L36" s="489">
        <v>142</v>
      </c>
      <c r="M36" s="489"/>
      <c r="N36" s="489"/>
      <c r="O36" s="489"/>
      <c r="P36" s="489"/>
      <c r="Q36" s="489">
        <v>148</v>
      </c>
      <c r="R36" s="932">
        <f>+Q36+P36+O36+N36+M36+L36</f>
        <v>290</v>
      </c>
      <c r="S36" s="926">
        <f t="shared" si="1"/>
        <v>5.333333333333334</v>
      </c>
      <c r="T36" s="923">
        <f t="shared" si="3"/>
        <v>0.5033557046979866</v>
      </c>
      <c r="U36" s="924">
        <f t="shared" si="4"/>
        <v>142</v>
      </c>
    </row>
    <row r="37" spans="1:21" ht="22.5" customHeight="1">
      <c r="A37" s="910" t="s">
        <v>553</v>
      </c>
      <c r="B37" s="948" t="s">
        <v>544</v>
      </c>
      <c r="C37" s="925">
        <f>+D37+E37</f>
        <v>255</v>
      </c>
      <c r="D37" s="489">
        <v>213</v>
      </c>
      <c r="E37" s="489">
        <v>42</v>
      </c>
      <c r="F37" s="489"/>
      <c r="G37" s="489"/>
      <c r="H37" s="925">
        <f>I37+Q37</f>
        <v>255</v>
      </c>
      <c r="I37" s="925">
        <f>J37+K37+L37+M37+N37+O37+P37</f>
        <v>223</v>
      </c>
      <c r="J37" s="489">
        <v>29</v>
      </c>
      <c r="K37" s="489"/>
      <c r="L37" s="489">
        <v>194</v>
      </c>
      <c r="M37" s="489"/>
      <c r="N37" s="489"/>
      <c r="O37" s="489"/>
      <c r="P37" s="489"/>
      <c r="Q37" s="489">
        <v>32</v>
      </c>
      <c r="R37" s="932">
        <f>+Q37+P37+O37+N37+M37+L37</f>
        <v>226</v>
      </c>
      <c r="S37" s="926">
        <f t="shared" si="1"/>
        <v>13.004484304932735</v>
      </c>
      <c r="T37" s="923">
        <f t="shared" si="3"/>
        <v>0.8745098039215686</v>
      </c>
      <c r="U37" s="924">
        <f t="shared" si="4"/>
        <v>194</v>
      </c>
    </row>
    <row r="38" spans="1:21" ht="22.5" customHeight="1">
      <c r="A38" s="968" t="s">
        <v>49</v>
      </c>
      <c r="B38" s="969" t="s">
        <v>493</v>
      </c>
      <c r="C38" s="925">
        <f>C39+C40+C41+C42</f>
        <v>752</v>
      </c>
      <c r="D38" s="925">
        <f aca="true" t="shared" si="16" ref="D38:R38">D39+D40+D41+D42</f>
        <v>556</v>
      </c>
      <c r="E38" s="925">
        <f t="shared" si="16"/>
        <v>196</v>
      </c>
      <c r="F38" s="925">
        <f t="shared" si="16"/>
        <v>0</v>
      </c>
      <c r="G38" s="925">
        <f t="shared" si="16"/>
        <v>0</v>
      </c>
      <c r="H38" s="925">
        <f t="shared" si="16"/>
        <v>752</v>
      </c>
      <c r="I38" s="925">
        <f t="shared" si="16"/>
        <v>429</v>
      </c>
      <c r="J38" s="925">
        <f t="shared" si="16"/>
        <v>127</v>
      </c>
      <c r="K38" s="925">
        <f t="shared" si="16"/>
        <v>0</v>
      </c>
      <c r="L38" s="925">
        <f t="shared" si="16"/>
        <v>295</v>
      </c>
      <c r="M38" s="925">
        <f t="shared" si="16"/>
        <v>3</v>
      </c>
      <c r="N38" s="925">
        <f t="shared" si="16"/>
        <v>0</v>
      </c>
      <c r="O38" s="925">
        <f t="shared" si="16"/>
        <v>0</v>
      </c>
      <c r="P38" s="925">
        <f t="shared" si="16"/>
        <v>4</v>
      </c>
      <c r="Q38" s="925">
        <f t="shared" si="16"/>
        <v>323</v>
      </c>
      <c r="R38" s="925">
        <f t="shared" si="16"/>
        <v>625</v>
      </c>
      <c r="S38" s="926">
        <f t="shared" si="1"/>
        <v>29.603729603729604</v>
      </c>
      <c r="T38" s="923">
        <f t="shared" si="3"/>
        <v>0.5704787234042553</v>
      </c>
      <c r="U38" s="924">
        <f t="shared" si="4"/>
        <v>302</v>
      </c>
    </row>
    <row r="39" spans="1:21" ht="22.5" customHeight="1">
      <c r="A39" s="910" t="s">
        <v>113</v>
      </c>
      <c r="B39" s="434" t="s">
        <v>492</v>
      </c>
      <c r="C39" s="925">
        <f aca="true" t="shared" si="17" ref="C39:C80">+D39+E39</f>
        <v>128</v>
      </c>
      <c r="D39" s="487">
        <v>101</v>
      </c>
      <c r="E39" s="487">
        <v>27</v>
      </c>
      <c r="F39" s="487"/>
      <c r="G39" s="925"/>
      <c r="H39" s="925">
        <f>I39+Q39</f>
        <v>128</v>
      </c>
      <c r="I39" s="925">
        <f>J39+K39+L39+M39+N39+O39+P39</f>
        <v>87</v>
      </c>
      <c r="J39" s="487">
        <v>14</v>
      </c>
      <c r="K39" s="487"/>
      <c r="L39" s="487">
        <v>73</v>
      </c>
      <c r="M39" s="487"/>
      <c r="N39" s="487"/>
      <c r="O39" s="487"/>
      <c r="P39" s="933"/>
      <c r="Q39" s="934">
        <v>41</v>
      </c>
      <c r="R39" s="932">
        <f>+Q39+P39+O39+N39+M39+L39</f>
        <v>114</v>
      </c>
      <c r="S39" s="926">
        <f t="shared" si="1"/>
        <v>16.091954022988507</v>
      </c>
      <c r="T39" s="923">
        <f t="shared" si="3"/>
        <v>0.6796875</v>
      </c>
      <c r="U39" s="924">
        <f t="shared" si="4"/>
        <v>73</v>
      </c>
    </row>
    <row r="40" spans="1:21" ht="22.5" customHeight="1">
      <c r="A40" s="910" t="s">
        <v>114</v>
      </c>
      <c r="B40" s="434" t="s">
        <v>491</v>
      </c>
      <c r="C40" s="925">
        <f t="shared" si="17"/>
        <v>191</v>
      </c>
      <c r="D40" s="487">
        <v>124</v>
      </c>
      <c r="E40" s="487">
        <v>67</v>
      </c>
      <c r="F40" s="487"/>
      <c r="G40" s="925"/>
      <c r="H40" s="925">
        <f>I40+Q40</f>
        <v>191</v>
      </c>
      <c r="I40" s="925">
        <f>J40+K40+L40+M40+N40+O40+P40</f>
        <v>107</v>
      </c>
      <c r="J40" s="487">
        <v>37</v>
      </c>
      <c r="K40" s="487"/>
      <c r="L40" s="487">
        <v>70</v>
      </c>
      <c r="M40" s="487"/>
      <c r="N40" s="487"/>
      <c r="O40" s="487"/>
      <c r="P40" s="933"/>
      <c r="Q40" s="934">
        <v>84</v>
      </c>
      <c r="R40" s="932">
        <f>+Q40+P40+O40+N40+M40+L40</f>
        <v>154</v>
      </c>
      <c r="S40" s="926">
        <f t="shared" si="1"/>
        <v>34.57943925233645</v>
      </c>
      <c r="T40" s="923">
        <f t="shared" si="3"/>
        <v>0.5602094240837696</v>
      </c>
      <c r="U40" s="924">
        <f t="shared" si="4"/>
        <v>70</v>
      </c>
    </row>
    <row r="41" spans="1:21" ht="22.5" customHeight="1">
      <c r="A41" s="910" t="s">
        <v>115</v>
      </c>
      <c r="B41" s="434" t="s">
        <v>557</v>
      </c>
      <c r="C41" s="925">
        <f t="shared" si="17"/>
        <v>178</v>
      </c>
      <c r="D41" s="487">
        <v>129</v>
      </c>
      <c r="E41" s="487">
        <v>49</v>
      </c>
      <c r="F41" s="487"/>
      <c r="G41" s="925"/>
      <c r="H41" s="925">
        <f>I41+Q41</f>
        <v>178</v>
      </c>
      <c r="I41" s="925">
        <f>J41+K41+L41+M41+N41+O41+P41</f>
        <v>109</v>
      </c>
      <c r="J41" s="487">
        <v>38</v>
      </c>
      <c r="K41" s="487"/>
      <c r="L41" s="487">
        <v>67</v>
      </c>
      <c r="M41" s="487"/>
      <c r="N41" s="487"/>
      <c r="O41" s="487"/>
      <c r="P41" s="933">
        <v>4</v>
      </c>
      <c r="Q41" s="934">
        <v>69</v>
      </c>
      <c r="R41" s="932">
        <f>+Q41+P41+O41+N41+M41+L41</f>
        <v>140</v>
      </c>
      <c r="S41" s="926">
        <f t="shared" si="1"/>
        <v>34.862385321100916</v>
      </c>
      <c r="T41" s="923">
        <f t="shared" si="3"/>
        <v>0.6123595505617978</v>
      </c>
      <c r="U41" s="924">
        <f t="shared" si="4"/>
        <v>71</v>
      </c>
    </row>
    <row r="42" spans="1:21" ht="22.5" customHeight="1">
      <c r="A42" s="910" t="s">
        <v>490</v>
      </c>
      <c r="B42" s="940" t="s">
        <v>558</v>
      </c>
      <c r="C42" s="925">
        <f t="shared" si="17"/>
        <v>255</v>
      </c>
      <c r="D42" s="487">
        <v>202</v>
      </c>
      <c r="E42" s="487">
        <v>53</v>
      </c>
      <c r="F42" s="487"/>
      <c r="G42" s="925"/>
      <c r="H42" s="925">
        <f>I42+Q42</f>
        <v>255</v>
      </c>
      <c r="I42" s="925">
        <f>J42+K42+L42+M42+N42+O42+P42</f>
        <v>126</v>
      </c>
      <c r="J42" s="487">
        <v>38</v>
      </c>
      <c r="K42" s="487"/>
      <c r="L42" s="487">
        <v>85</v>
      </c>
      <c r="M42" s="487">
        <v>3</v>
      </c>
      <c r="N42" s="487"/>
      <c r="O42" s="487"/>
      <c r="P42" s="933"/>
      <c r="Q42" s="934">
        <v>129</v>
      </c>
      <c r="R42" s="932">
        <f>+Q42+P42+O42+N42+M42+L42</f>
        <v>217</v>
      </c>
      <c r="S42" s="926">
        <f t="shared" si="1"/>
        <v>30.158730158730158</v>
      </c>
      <c r="T42" s="923">
        <f t="shared" si="3"/>
        <v>0.49411764705882355</v>
      </c>
      <c r="U42" s="924">
        <f t="shared" si="4"/>
        <v>88</v>
      </c>
    </row>
    <row r="43" spans="1:21" ht="22.5" customHeight="1">
      <c r="A43" s="968" t="s">
        <v>58</v>
      </c>
      <c r="B43" s="969" t="s">
        <v>489</v>
      </c>
      <c r="C43" s="925">
        <f t="shared" si="17"/>
        <v>584</v>
      </c>
      <c r="D43" s="925">
        <f>SUM(D44:D47)</f>
        <v>384</v>
      </c>
      <c r="E43" s="925">
        <f>SUM(E44:E47)</f>
        <v>200</v>
      </c>
      <c r="F43" s="925">
        <f>SUM(F44:F47)</f>
        <v>0</v>
      </c>
      <c r="G43" s="925">
        <f>SUM(G44:G47)</f>
        <v>0</v>
      </c>
      <c r="H43" s="925">
        <f aca="true" t="shared" si="18" ref="H43:H73">SUM(I43,Q43)</f>
        <v>584</v>
      </c>
      <c r="I43" s="925">
        <f aca="true" t="shared" si="19" ref="I43:I73">SUM(J43:P43)</f>
        <v>369</v>
      </c>
      <c r="J43" s="925">
        <f aca="true" t="shared" si="20" ref="J43:Q43">SUM(J44:J47)</f>
        <v>89</v>
      </c>
      <c r="K43" s="925">
        <f t="shared" si="20"/>
        <v>9</v>
      </c>
      <c r="L43" s="925">
        <f t="shared" si="20"/>
        <v>271</v>
      </c>
      <c r="M43" s="925">
        <f t="shared" si="20"/>
        <v>0</v>
      </c>
      <c r="N43" s="925">
        <f t="shared" si="20"/>
        <v>0</v>
      </c>
      <c r="O43" s="925">
        <f t="shared" si="20"/>
        <v>0</v>
      </c>
      <c r="P43" s="925">
        <f t="shared" si="20"/>
        <v>0</v>
      </c>
      <c r="Q43" s="925">
        <f t="shared" si="20"/>
        <v>215</v>
      </c>
      <c r="R43" s="932">
        <f aca="true" t="shared" si="21" ref="R43:R80">SUM(L43:Q43)</f>
        <v>486</v>
      </c>
      <c r="S43" s="926">
        <f t="shared" si="1"/>
        <v>26.558265582655828</v>
      </c>
      <c r="T43" s="923">
        <f t="shared" si="3"/>
        <v>0.6318493150684932</v>
      </c>
      <c r="U43" s="924">
        <f t="shared" si="4"/>
        <v>271</v>
      </c>
    </row>
    <row r="44" spans="1:21" ht="22.5" customHeight="1">
      <c r="A44" s="910" t="s">
        <v>116</v>
      </c>
      <c r="B44" s="941" t="s">
        <v>488</v>
      </c>
      <c r="C44" s="925">
        <f t="shared" si="17"/>
        <v>95</v>
      </c>
      <c r="D44" s="929">
        <v>68</v>
      </c>
      <c r="E44" s="929">
        <v>27</v>
      </c>
      <c r="F44" s="929"/>
      <c r="G44" s="929"/>
      <c r="H44" s="925">
        <f>+I44+Q44</f>
        <v>95</v>
      </c>
      <c r="I44" s="925">
        <f>+J44+K44+L44+M44+N44+O44+P44</f>
        <v>44</v>
      </c>
      <c r="J44" s="929">
        <v>17</v>
      </c>
      <c r="K44" s="929"/>
      <c r="L44" s="929">
        <v>27</v>
      </c>
      <c r="M44" s="929">
        <v>0</v>
      </c>
      <c r="N44" s="929">
        <v>0</v>
      </c>
      <c r="O44" s="929">
        <v>0</v>
      </c>
      <c r="P44" s="935">
        <v>0</v>
      </c>
      <c r="Q44" s="936">
        <v>51</v>
      </c>
      <c r="R44" s="932">
        <f t="shared" si="21"/>
        <v>78</v>
      </c>
      <c r="S44" s="926">
        <f aca="true" t="shared" si="22" ref="S44:S80">(((J44+K44))/I44)*100</f>
        <v>38.63636363636363</v>
      </c>
      <c r="T44" s="923">
        <f t="shared" si="3"/>
        <v>0.4631578947368421</v>
      </c>
      <c r="U44" s="924">
        <f t="shared" si="4"/>
        <v>27</v>
      </c>
    </row>
    <row r="45" spans="1:21" ht="22.5" customHeight="1">
      <c r="A45" s="910" t="s">
        <v>117</v>
      </c>
      <c r="B45" s="941" t="s">
        <v>475</v>
      </c>
      <c r="C45" s="925">
        <f t="shared" si="17"/>
        <v>177</v>
      </c>
      <c r="D45" s="929">
        <v>103</v>
      </c>
      <c r="E45" s="929">
        <v>74</v>
      </c>
      <c r="F45" s="929"/>
      <c r="G45" s="929"/>
      <c r="H45" s="925">
        <f>+I45+Q45</f>
        <v>177</v>
      </c>
      <c r="I45" s="925">
        <f>+J45+K45+L45+M45+N45+O45+P45</f>
        <v>122</v>
      </c>
      <c r="J45" s="929">
        <v>27</v>
      </c>
      <c r="K45" s="929">
        <v>3</v>
      </c>
      <c r="L45" s="929">
        <v>92</v>
      </c>
      <c r="M45" s="929">
        <v>0</v>
      </c>
      <c r="N45" s="929">
        <v>0</v>
      </c>
      <c r="O45" s="929">
        <v>0</v>
      </c>
      <c r="P45" s="935">
        <v>0</v>
      </c>
      <c r="Q45" s="936">
        <v>55</v>
      </c>
      <c r="R45" s="932">
        <f t="shared" si="21"/>
        <v>147</v>
      </c>
      <c r="S45" s="926">
        <f t="shared" si="22"/>
        <v>24.59016393442623</v>
      </c>
      <c r="T45" s="923">
        <f t="shared" si="3"/>
        <v>0.6892655367231638</v>
      </c>
      <c r="U45" s="924">
        <f t="shared" si="4"/>
        <v>92</v>
      </c>
    </row>
    <row r="46" spans="1:21" ht="22.5" customHeight="1">
      <c r="A46" s="910" t="s">
        <v>118</v>
      </c>
      <c r="B46" s="941" t="s">
        <v>487</v>
      </c>
      <c r="C46" s="925">
        <f t="shared" si="17"/>
        <v>140</v>
      </c>
      <c r="D46" s="929">
        <v>82</v>
      </c>
      <c r="E46" s="929">
        <v>58</v>
      </c>
      <c r="F46" s="929"/>
      <c r="G46" s="929"/>
      <c r="H46" s="925">
        <f>+I46+Q46</f>
        <v>140</v>
      </c>
      <c r="I46" s="925">
        <f>+J46+K46+L46+M46+N46+O46+P46</f>
        <v>89</v>
      </c>
      <c r="J46" s="929">
        <v>30</v>
      </c>
      <c r="K46" s="929">
        <v>4</v>
      </c>
      <c r="L46" s="929">
        <v>55</v>
      </c>
      <c r="M46" s="929">
        <v>0</v>
      </c>
      <c r="N46" s="929">
        <v>0</v>
      </c>
      <c r="O46" s="929">
        <v>0</v>
      </c>
      <c r="P46" s="935">
        <v>0</v>
      </c>
      <c r="Q46" s="936">
        <v>51</v>
      </c>
      <c r="R46" s="932">
        <f t="shared" si="21"/>
        <v>106</v>
      </c>
      <c r="S46" s="926">
        <f t="shared" si="22"/>
        <v>38.20224719101123</v>
      </c>
      <c r="T46" s="923">
        <f t="shared" si="3"/>
        <v>0.6357142857142857</v>
      </c>
      <c r="U46" s="924">
        <f t="shared" si="4"/>
        <v>55</v>
      </c>
    </row>
    <row r="47" spans="1:21" ht="22.5" customHeight="1">
      <c r="A47" s="910" t="s">
        <v>119</v>
      </c>
      <c r="B47" s="941" t="s">
        <v>541</v>
      </c>
      <c r="C47" s="925">
        <f t="shared" si="17"/>
        <v>172</v>
      </c>
      <c r="D47" s="929">
        <v>131</v>
      </c>
      <c r="E47" s="929">
        <v>41</v>
      </c>
      <c r="F47" s="929"/>
      <c r="G47" s="929"/>
      <c r="H47" s="925">
        <f>+I47+Q47</f>
        <v>172</v>
      </c>
      <c r="I47" s="925">
        <f>+J47+K47+L47+M47+N47+O47+P47</f>
        <v>114</v>
      </c>
      <c r="J47" s="929">
        <v>15</v>
      </c>
      <c r="K47" s="929">
        <v>2</v>
      </c>
      <c r="L47" s="929">
        <v>97</v>
      </c>
      <c r="M47" s="929">
        <v>0</v>
      </c>
      <c r="N47" s="929">
        <v>0</v>
      </c>
      <c r="O47" s="929">
        <v>0</v>
      </c>
      <c r="P47" s="935">
        <v>0</v>
      </c>
      <c r="Q47" s="936">
        <v>58</v>
      </c>
      <c r="R47" s="932">
        <f t="shared" si="21"/>
        <v>155</v>
      </c>
      <c r="S47" s="926">
        <f t="shared" si="22"/>
        <v>14.912280701754385</v>
      </c>
      <c r="T47" s="923">
        <f t="shared" si="3"/>
        <v>0.6627906976744186</v>
      </c>
      <c r="U47" s="924">
        <f t="shared" si="4"/>
        <v>97</v>
      </c>
    </row>
    <row r="48" spans="1:21" ht="22.5" customHeight="1">
      <c r="A48" s="968" t="s">
        <v>59</v>
      </c>
      <c r="B48" s="969" t="s">
        <v>486</v>
      </c>
      <c r="C48" s="925">
        <f t="shared" si="17"/>
        <v>676</v>
      </c>
      <c r="D48" s="925">
        <f aca="true" t="shared" si="23" ref="D48:R48">SUM(D49:D53)</f>
        <v>449</v>
      </c>
      <c r="E48" s="925">
        <f t="shared" si="23"/>
        <v>227</v>
      </c>
      <c r="F48" s="925">
        <f t="shared" si="23"/>
        <v>0</v>
      </c>
      <c r="G48" s="925">
        <f t="shared" si="23"/>
        <v>0</v>
      </c>
      <c r="H48" s="925">
        <f t="shared" si="23"/>
        <v>676</v>
      </c>
      <c r="I48" s="925">
        <f t="shared" si="23"/>
        <v>434</v>
      </c>
      <c r="J48" s="925">
        <f t="shared" si="23"/>
        <v>131</v>
      </c>
      <c r="K48" s="925">
        <f t="shared" si="23"/>
        <v>1</v>
      </c>
      <c r="L48" s="925">
        <f t="shared" si="23"/>
        <v>298</v>
      </c>
      <c r="M48" s="925">
        <f t="shared" si="23"/>
        <v>1</v>
      </c>
      <c r="N48" s="925">
        <f t="shared" si="23"/>
        <v>1</v>
      </c>
      <c r="O48" s="925">
        <f t="shared" si="23"/>
        <v>0</v>
      </c>
      <c r="P48" s="925">
        <f t="shared" si="23"/>
        <v>2</v>
      </c>
      <c r="Q48" s="925">
        <f t="shared" si="23"/>
        <v>242</v>
      </c>
      <c r="R48" s="925">
        <f t="shared" si="23"/>
        <v>544</v>
      </c>
      <c r="S48" s="926">
        <f t="shared" si="22"/>
        <v>30.414746543778804</v>
      </c>
      <c r="T48" s="923">
        <f t="shared" si="3"/>
        <v>0.6420118343195266</v>
      </c>
      <c r="U48" s="924">
        <f t="shared" si="4"/>
        <v>302</v>
      </c>
    </row>
    <row r="49" spans="1:21" ht="22.5" customHeight="1">
      <c r="A49" s="910" t="s">
        <v>120</v>
      </c>
      <c r="B49" s="970" t="s">
        <v>570</v>
      </c>
      <c r="C49" s="925">
        <f t="shared" si="17"/>
        <v>165</v>
      </c>
      <c r="D49" s="971">
        <v>125</v>
      </c>
      <c r="E49" s="971">
        <v>40</v>
      </c>
      <c r="F49" s="489"/>
      <c r="G49" s="489"/>
      <c r="H49" s="925">
        <f>+I49+Q49</f>
        <v>165</v>
      </c>
      <c r="I49" s="925">
        <f>+J49+K49+L49+M49+N49+O49+P49</f>
        <v>80</v>
      </c>
      <c r="J49" s="971">
        <v>28</v>
      </c>
      <c r="K49" s="971">
        <v>0</v>
      </c>
      <c r="L49" s="971">
        <v>50</v>
      </c>
      <c r="M49" s="971">
        <v>0</v>
      </c>
      <c r="N49" s="971">
        <v>0</v>
      </c>
      <c r="O49" s="971">
        <v>0</v>
      </c>
      <c r="P49" s="971">
        <v>2</v>
      </c>
      <c r="Q49" s="971">
        <v>85</v>
      </c>
      <c r="R49" s="932">
        <f t="shared" si="21"/>
        <v>137</v>
      </c>
      <c r="S49" s="926">
        <f t="shared" si="22"/>
        <v>35</v>
      </c>
      <c r="T49" s="923">
        <f t="shared" si="3"/>
        <v>0.48484848484848486</v>
      </c>
      <c r="U49" s="924">
        <f t="shared" si="4"/>
        <v>52</v>
      </c>
    </row>
    <row r="50" spans="1:21" ht="22.5" customHeight="1">
      <c r="A50" s="910" t="s">
        <v>121</v>
      </c>
      <c r="B50" s="970" t="s">
        <v>485</v>
      </c>
      <c r="C50" s="925">
        <f t="shared" si="17"/>
        <v>106</v>
      </c>
      <c r="D50" s="971">
        <v>48</v>
      </c>
      <c r="E50" s="971">
        <v>58</v>
      </c>
      <c r="F50" s="489"/>
      <c r="G50" s="489"/>
      <c r="H50" s="925">
        <f>+I50+Q50</f>
        <v>106</v>
      </c>
      <c r="I50" s="925">
        <f>+J50+K50+L50+M50+N50+O50+P50</f>
        <v>74</v>
      </c>
      <c r="J50" s="971">
        <v>43</v>
      </c>
      <c r="K50" s="971">
        <v>0</v>
      </c>
      <c r="L50" s="971">
        <v>31</v>
      </c>
      <c r="M50" s="971">
        <v>0</v>
      </c>
      <c r="N50" s="971">
        <v>0</v>
      </c>
      <c r="O50" s="971">
        <v>0</v>
      </c>
      <c r="P50" s="971">
        <v>0</v>
      </c>
      <c r="Q50" s="971">
        <v>32</v>
      </c>
      <c r="R50" s="932">
        <f t="shared" si="21"/>
        <v>63</v>
      </c>
      <c r="S50" s="926">
        <f t="shared" si="22"/>
        <v>58.108108108108105</v>
      </c>
      <c r="T50" s="923">
        <f t="shared" si="3"/>
        <v>0.6981132075471698</v>
      </c>
      <c r="U50" s="924">
        <f t="shared" si="4"/>
        <v>31</v>
      </c>
    </row>
    <row r="51" spans="1:21" ht="22.5" customHeight="1">
      <c r="A51" s="910" t="s">
        <v>122</v>
      </c>
      <c r="B51" s="970" t="s">
        <v>496</v>
      </c>
      <c r="C51" s="925">
        <f t="shared" si="17"/>
        <v>81</v>
      </c>
      <c r="D51" s="971">
        <v>61</v>
      </c>
      <c r="E51" s="971">
        <v>20</v>
      </c>
      <c r="F51" s="489"/>
      <c r="G51" s="489"/>
      <c r="H51" s="925">
        <f>+I51+Q51</f>
        <v>81</v>
      </c>
      <c r="I51" s="925">
        <f>+J51+K51+L51+M51+N51+O51+P51</f>
        <v>50</v>
      </c>
      <c r="J51" s="971">
        <v>14</v>
      </c>
      <c r="K51" s="971">
        <v>0</v>
      </c>
      <c r="L51" s="971">
        <v>34</v>
      </c>
      <c r="M51" s="971">
        <v>1</v>
      </c>
      <c r="N51" s="971">
        <v>1</v>
      </c>
      <c r="O51" s="971">
        <v>0</v>
      </c>
      <c r="P51" s="971">
        <v>0</v>
      </c>
      <c r="Q51" s="971">
        <v>31</v>
      </c>
      <c r="R51" s="932">
        <f t="shared" si="21"/>
        <v>67</v>
      </c>
      <c r="S51" s="926">
        <f t="shared" si="22"/>
        <v>28.000000000000004</v>
      </c>
      <c r="T51" s="923">
        <f t="shared" si="3"/>
        <v>0.6172839506172839</v>
      </c>
      <c r="U51" s="924">
        <f t="shared" si="4"/>
        <v>36</v>
      </c>
    </row>
    <row r="52" spans="1:21" ht="22.5" customHeight="1">
      <c r="A52" s="910" t="s">
        <v>484</v>
      </c>
      <c r="B52" s="970" t="s">
        <v>571</v>
      </c>
      <c r="C52" s="925">
        <f t="shared" si="17"/>
        <v>198</v>
      </c>
      <c r="D52" s="971">
        <v>137</v>
      </c>
      <c r="E52" s="971">
        <v>61</v>
      </c>
      <c r="F52" s="489"/>
      <c r="G52" s="489"/>
      <c r="H52" s="925">
        <f>+I52+Q52</f>
        <v>198</v>
      </c>
      <c r="I52" s="925">
        <f>+J52+K52+L52+M52+N52+O52+P52</f>
        <v>126</v>
      </c>
      <c r="J52" s="971">
        <v>18</v>
      </c>
      <c r="K52" s="971">
        <v>0</v>
      </c>
      <c r="L52" s="971">
        <v>108</v>
      </c>
      <c r="M52" s="971">
        <v>0</v>
      </c>
      <c r="N52" s="971">
        <v>0</v>
      </c>
      <c r="O52" s="971">
        <v>0</v>
      </c>
      <c r="P52" s="971">
        <v>0</v>
      </c>
      <c r="Q52" s="971">
        <v>72</v>
      </c>
      <c r="R52" s="932">
        <f t="shared" si="21"/>
        <v>180</v>
      </c>
      <c r="S52" s="926">
        <f t="shared" si="22"/>
        <v>14.285714285714285</v>
      </c>
      <c r="T52" s="923">
        <f t="shared" si="3"/>
        <v>0.6363636363636364</v>
      </c>
      <c r="U52" s="924">
        <f t="shared" si="4"/>
        <v>108</v>
      </c>
    </row>
    <row r="53" spans="1:21" ht="22.5" customHeight="1">
      <c r="A53" s="910" t="s">
        <v>539</v>
      </c>
      <c r="B53" s="970" t="s">
        <v>483</v>
      </c>
      <c r="C53" s="925">
        <f t="shared" si="17"/>
        <v>126</v>
      </c>
      <c r="D53" s="971">
        <v>78</v>
      </c>
      <c r="E53" s="971">
        <v>48</v>
      </c>
      <c r="F53" s="489"/>
      <c r="G53" s="489"/>
      <c r="H53" s="925">
        <f>+I53+Q53</f>
        <v>126</v>
      </c>
      <c r="I53" s="925">
        <f>+J53+K53+L53+M53+N53+O53+P53</f>
        <v>104</v>
      </c>
      <c r="J53" s="971">
        <v>28</v>
      </c>
      <c r="K53" s="971">
        <v>1</v>
      </c>
      <c r="L53" s="971">
        <v>75</v>
      </c>
      <c r="M53" s="971">
        <v>0</v>
      </c>
      <c r="N53" s="971">
        <v>0</v>
      </c>
      <c r="O53" s="971">
        <v>0</v>
      </c>
      <c r="P53" s="971">
        <v>0</v>
      </c>
      <c r="Q53" s="971">
        <v>22</v>
      </c>
      <c r="R53" s="932">
        <f t="shared" si="21"/>
        <v>97</v>
      </c>
      <c r="S53" s="926">
        <f t="shared" si="22"/>
        <v>27.884615384615387</v>
      </c>
      <c r="T53" s="923">
        <f t="shared" si="3"/>
        <v>0.8253968253968254</v>
      </c>
      <c r="U53" s="924">
        <f t="shared" si="4"/>
        <v>75</v>
      </c>
    </row>
    <row r="54" spans="1:21" ht="22.5" customHeight="1">
      <c r="A54" s="968" t="s">
        <v>60</v>
      </c>
      <c r="B54" s="969" t="s">
        <v>482</v>
      </c>
      <c r="C54" s="925">
        <f>+C55+C56+C57+C58+C59+C60</f>
        <v>1353</v>
      </c>
      <c r="D54" s="925">
        <f aca="true" t="shared" si="24" ref="D54:R54">+D55+D56+D57+D58+D59+D60</f>
        <v>1095</v>
      </c>
      <c r="E54" s="925">
        <f t="shared" si="24"/>
        <v>258</v>
      </c>
      <c r="F54" s="925">
        <f t="shared" si="24"/>
        <v>0</v>
      </c>
      <c r="G54" s="925">
        <f t="shared" si="24"/>
        <v>0</v>
      </c>
      <c r="H54" s="925">
        <f t="shared" si="24"/>
        <v>1353</v>
      </c>
      <c r="I54" s="925">
        <f t="shared" si="24"/>
        <v>1117</v>
      </c>
      <c r="J54" s="925">
        <f t="shared" si="24"/>
        <v>179</v>
      </c>
      <c r="K54" s="925">
        <f t="shared" si="24"/>
        <v>4</v>
      </c>
      <c r="L54" s="925">
        <f t="shared" si="24"/>
        <v>934</v>
      </c>
      <c r="M54" s="925">
        <f t="shared" si="24"/>
        <v>0</v>
      </c>
      <c r="N54" s="925">
        <f t="shared" si="24"/>
        <v>0</v>
      </c>
      <c r="O54" s="925">
        <f t="shared" si="24"/>
        <v>0</v>
      </c>
      <c r="P54" s="925">
        <f t="shared" si="24"/>
        <v>0</v>
      </c>
      <c r="Q54" s="925">
        <f t="shared" si="24"/>
        <v>236</v>
      </c>
      <c r="R54" s="925">
        <f t="shared" si="24"/>
        <v>1170</v>
      </c>
      <c r="S54" s="926">
        <f t="shared" si="22"/>
        <v>16.38316920322292</v>
      </c>
      <c r="T54" s="923">
        <f t="shared" si="3"/>
        <v>0.8255728011825573</v>
      </c>
      <c r="U54" s="924">
        <f t="shared" si="4"/>
        <v>934</v>
      </c>
    </row>
    <row r="55" spans="1:21" ht="22.5" customHeight="1">
      <c r="A55" s="910" t="s">
        <v>481</v>
      </c>
      <c r="B55" s="942" t="s">
        <v>505</v>
      </c>
      <c r="C55" s="925">
        <f t="shared" si="17"/>
        <v>196</v>
      </c>
      <c r="D55" s="487">
        <v>146</v>
      </c>
      <c r="E55" s="487">
        <v>50</v>
      </c>
      <c r="F55" s="487">
        <v>0</v>
      </c>
      <c r="G55" s="488"/>
      <c r="H55" s="925">
        <f t="shared" si="18"/>
        <v>196</v>
      </c>
      <c r="I55" s="925">
        <f t="shared" si="19"/>
        <v>164</v>
      </c>
      <c r="J55" s="487">
        <v>39</v>
      </c>
      <c r="K55" s="487">
        <v>0</v>
      </c>
      <c r="L55" s="487">
        <v>125</v>
      </c>
      <c r="M55" s="487"/>
      <c r="N55" s="487"/>
      <c r="O55" s="487"/>
      <c r="P55" s="933"/>
      <c r="Q55" s="934">
        <v>32</v>
      </c>
      <c r="R55" s="932">
        <f t="shared" si="21"/>
        <v>157</v>
      </c>
      <c r="S55" s="926">
        <f t="shared" si="22"/>
        <v>23.78048780487805</v>
      </c>
      <c r="T55" s="923">
        <f t="shared" si="3"/>
        <v>0.8367346938775511</v>
      </c>
      <c r="U55" s="924">
        <f t="shared" si="4"/>
        <v>125</v>
      </c>
    </row>
    <row r="56" spans="1:21" ht="22.5" customHeight="1">
      <c r="A56" s="910" t="s">
        <v>480</v>
      </c>
      <c r="B56" s="942" t="s">
        <v>479</v>
      </c>
      <c r="C56" s="925">
        <f t="shared" si="17"/>
        <v>306</v>
      </c>
      <c r="D56" s="487">
        <v>260</v>
      </c>
      <c r="E56" s="487">
        <v>46</v>
      </c>
      <c r="F56" s="487"/>
      <c r="G56" s="488"/>
      <c r="H56" s="925">
        <f t="shared" si="18"/>
        <v>306</v>
      </c>
      <c r="I56" s="925">
        <f t="shared" si="19"/>
        <v>289</v>
      </c>
      <c r="J56" s="487">
        <v>34</v>
      </c>
      <c r="K56" s="487">
        <v>1</v>
      </c>
      <c r="L56" s="487">
        <v>254</v>
      </c>
      <c r="M56" s="487"/>
      <c r="N56" s="487"/>
      <c r="O56" s="487"/>
      <c r="P56" s="933"/>
      <c r="Q56" s="934">
        <v>17</v>
      </c>
      <c r="R56" s="932">
        <f t="shared" si="21"/>
        <v>271</v>
      </c>
      <c r="S56" s="926">
        <f t="shared" si="22"/>
        <v>12.110726643598616</v>
      </c>
      <c r="T56" s="923">
        <f t="shared" si="3"/>
        <v>0.9444444444444444</v>
      </c>
      <c r="U56" s="924">
        <f t="shared" si="4"/>
        <v>254</v>
      </c>
    </row>
    <row r="57" spans="1:21" ht="22.5" customHeight="1">
      <c r="A57" s="910" t="s">
        <v>478</v>
      </c>
      <c r="B57" s="942" t="s">
        <v>477</v>
      </c>
      <c r="C57" s="925">
        <f t="shared" si="17"/>
        <v>362</v>
      </c>
      <c r="D57" s="487">
        <v>289</v>
      </c>
      <c r="E57" s="487">
        <v>73</v>
      </c>
      <c r="F57" s="487"/>
      <c r="G57" s="488"/>
      <c r="H57" s="925">
        <f t="shared" si="18"/>
        <v>362</v>
      </c>
      <c r="I57" s="925">
        <f t="shared" si="19"/>
        <v>304</v>
      </c>
      <c r="J57" s="487">
        <v>52</v>
      </c>
      <c r="K57" s="487">
        <v>0</v>
      </c>
      <c r="L57" s="487">
        <v>252</v>
      </c>
      <c r="M57" s="487"/>
      <c r="N57" s="487"/>
      <c r="O57" s="487"/>
      <c r="P57" s="933"/>
      <c r="Q57" s="934">
        <v>58</v>
      </c>
      <c r="R57" s="932">
        <f t="shared" si="21"/>
        <v>310</v>
      </c>
      <c r="S57" s="926">
        <f t="shared" si="22"/>
        <v>17.105263157894736</v>
      </c>
      <c r="T57" s="923">
        <f t="shared" si="3"/>
        <v>0.8397790055248618</v>
      </c>
      <c r="U57" s="924">
        <f t="shared" si="4"/>
        <v>252</v>
      </c>
    </row>
    <row r="58" spans="1:21" ht="22.5" customHeight="1">
      <c r="A58" s="910" t="s">
        <v>476</v>
      </c>
      <c r="B58" s="942" t="s">
        <v>562</v>
      </c>
      <c r="C58" s="925">
        <f t="shared" si="17"/>
        <v>192</v>
      </c>
      <c r="D58" s="487">
        <v>165</v>
      </c>
      <c r="E58" s="487">
        <v>27</v>
      </c>
      <c r="F58" s="487"/>
      <c r="G58" s="488"/>
      <c r="H58" s="925">
        <f t="shared" si="18"/>
        <v>192</v>
      </c>
      <c r="I58" s="925">
        <f t="shared" si="19"/>
        <v>124</v>
      </c>
      <c r="J58" s="487">
        <v>17</v>
      </c>
      <c r="K58" s="487">
        <v>1</v>
      </c>
      <c r="L58" s="487">
        <v>106</v>
      </c>
      <c r="M58" s="487"/>
      <c r="N58" s="487"/>
      <c r="O58" s="487"/>
      <c r="P58" s="933"/>
      <c r="Q58" s="934">
        <v>68</v>
      </c>
      <c r="R58" s="932">
        <f t="shared" si="21"/>
        <v>174</v>
      </c>
      <c r="S58" s="926">
        <f t="shared" si="22"/>
        <v>14.516129032258066</v>
      </c>
      <c r="T58" s="923">
        <f t="shared" si="3"/>
        <v>0.6458333333333334</v>
      </c>
      <c r="U58" s="924">
        <f t="shared" si="4"/>
        <v>106</v>
      </c>
    </row>
    <row r="59" spans="1:21" ht="22.5" customHeight="1">
      <c r="A59" s="910" t="s">
        <v>474</v>
      </c>
      <c r="B59" s="942" t="s">
        <v>533</v>
      </c>
      <c r="C59" s="925">
        <f t="shared" si="17"/>
        <v>168</v>
      </c>
      <c r="D59" s="487">
        <v>125</v>
      </c>
      <c r="E59" s="487">
        <v>43</v>
      </c>
      <c r="F59" s="487"/>
      <c r="G59" s="488"/>
      <c r="H59" s="925">
        <f t="shared" si="18"/>
        <v>168</v>
      </c>
      <c r="I59" s="925">
        <f t="shared" si="19"/>
        <v>151</v>
      </c>
      <c r="J59" s="487">
        <v>22</v>
      </c>
      <c r="K59" s="487">
        <v>0</v>
      </c>
      <c r="L59" s="487">
        <v>129</v>
      </c>
      <c r="M59" s="487"/>
      <c r="N59" s="487"/>
      <c r="O59" s="487"/>
      <c r="P59" s="933"/>
      <c r="Q59" s="934">
        <v>17</v>
      </c>
      <c r="R59" s="932">
        <f t="shared" si="21"/>
        <v>146</v>
      </c>
      <c r="S59" s="926">
        <f t="shared" si="22"/>
        <v>14.56953642384106</v>
      </c>
      <c r="T59" s="923">
        <f t="shared" si="3"/>
        <v>0.8988095238095238</v>
      </c>
      <c r="U59" s="924">
        <f t="shared" si="4"/>
        <v>129</v>
      </c>
    </row>
    <row r="60" spans="1:21" ht="22.5" customHeight="1">
      <c r="A60" s="910" t="s">
        <v>537</v>
      </c>
      <c r="B60" s="972" t="s">
        <v>545</v>
      </c>
      <c r="C60" s="925">
        <f t="shared" si="17"/>
        <v>129</v>
      </c>
      <c r="D60" s="488">
        <v>110</v>
      </c>
      <c r="E60" s="937">
        <v>19</v>
      </c>
      <c r="F60" s="491"/>
      <c r="G60" s="488"/>
      <c r="H60" s="925">
        <f t="shared" si="18"/>
        <v>129</v>
      </c>
      <c r="I60" s="925">
        <f t="shared" si="19"/>
        <v>85</v>
      </c>
      <c r="J60" s="925">
        <v>15</v>
      </c>
      <c r="K60" s="925">
        <v>2</v>
      </c>
      <c r="L60" s="925">
        <v>68</v>
      </c>
      <c r="M60" s="925"/>
      <c r="N60" s="925"/>
      <c r="O60" s="925"/>
      <c r="P60" s="925"/>
      <c r="Q60" s="491">
        <v>44</v>
      </c>
      <c r="R60" s="932">
        <f t="shared" si="21"/>
        <v>112</v>
      </c>
      <c r="S60" s="926">
        <f t="shared" si="22"/>
        <v>20</v>
      </c>
      <c r="T60" s="923">
        <f t="shared" si="3"/>
        <v>0.6589147286821705</v>
      </c>
      <c r="U60" s="924">
        <f t="shared" si="4"/>
        <v>68</v>
      </c>
    </row>
    <row r="61" spans="1:21" ht="22.5" customHeight="1">
      <c r="A61" s="968" t="s">
        <v>61</v>
      </c>
      <c r="B61" s="969" t="s">
        <v>473</v>
      </c>
      <c r="C61" s="925">
        <f t="shared" si="17"/>
        <v>1328</v>
      </c>
      <c r="D61" s="925">
        <f>SUM(D62:D67)</f>
        <v>974</v>
      </c>
      <c r="E61" s="925">
        <f>SUM(E62:E67)</f>
        <v>354</v>
      </c>
      <c r="F61" s="925">
        <f>SUM(F62:F67)</f>
        <v>1</v>
      </c>
      <c r="G61" s="925">
        <f>SUM(G62:G67)</f>
        <v>0</v>
      </c>
      <c r="H61" s="925">
        <f t="shared" si="18"/>
        <v>1327</v>
      </c>
      <c r="I61" s="925">
        <f t="shared" si="19"/>
        <v>805</v>
      </c>
      <c r="J61" s="925">
        <f aca="true" t="shared" si="25" ref="J61:Q61">SUM(J62:J67)</f>
        <v>197</v>
      </c>
      <c r="K61" s="925">
        <f t="shared" si="25"/>
        <v>15</v>
      </c>
      <c r="L61" s="925">
        <f t="shared" si="25"/>
        <v>573</v>
      </c>
      <c r="M61" s="925">
        <f t="shared" si="25"/>
        <v>1</v>
      </c>
      <c r="N61" s="925">
        <f t="shared" si="25"/>
        <v>0</v>
      </c>
      <c r="O61" s="925">
        <f t="shared" si="25"/>
        <v>0</v>
      </c>
      <c r="P61" s="925">
        <f t="shared" si="25"/>
        <v>19</v>
      </c>
      <c r="Q61" s="925">
        <f t="shared" si="25"/>
        <v>522</v>
      </c>
      <c r="R61" s="932">
        <f t="shared" si="21"/>
        <v>1115</v>
      </c>
      <c r="S61" s="926">
        <f t="shared" si="22"/>
        <v>26.335403726708073</v>
      </c>
      <c r="T61" s="923">
        <f t="shared" si="3"/>
        <v>0.6066314996232103</v>
      </c>
      <c r="U61" s="924">
        <f t="shared" si="4"/>
        <v>593</v>
      </c>
    </row>
    <row r="62" spans="1:21" ht="22.5" customHeight="1">
      <c r="A62" s="910" t="s">
        <v>472</v>
      </c>
      <c r="B62" s="941" t="s">
        <v>471</v>
      </c>
      <c r="C62" s="925">
        <f t="shared" si="17"/>
        <v>104</v>
      </c>
      <c r="D62" s="488">
        <v>78</v>
      </c>
      <c r="E62" s="925">
        <v>26</v>
      </c>
      <c r="F62" s="925"/>
      <c r="G62" s="925"/>
      <c r="H62" s="925">
        <f t="shared" si="18"/>
        <v>104</v>
      </c>
      <c r="I62" s="925">
        <f t="shared" si="19"/>
        <v>70</v>
      </c>
      <c r="J62" s="925">
        <v>14</v>
      </c>
      <c r="K62" s="925"/>
      <c r="L62" s="925">
        <v>56</v>
      </c>
      <c r="M62" s="925"/>
      <c r="N62" s="925"/>
      <c r="O62" s="925"/>
      <c r="P62" s="925"/>
      <c r="Q62" s="925">
        <v>34</v>
      </c>
      <c r="R62" s="932">
        <f t="shared" si="21"/>
        <v>90</v>
      </c>
      <c r="S62" s="926">
        <f t="shared" si="22"/>
        <v>20</v>
      </c>
      <c r="T62" s="923">
        <f t="shared" si="3"/>
        <v>0.6730769230769231</v>
      </c>
      <c r="U62" s="924">
        <f t="shared" si="4"/>
        <v>56</v>
      </c>
    </row>
    <row r="63" spans="1:21" ht="22.5" customHeight="1">
      <c r="A63" s="910" t="s">
        <v>470</v>
      </c>
      <c r="B63" s="941" t="s">
        <v>469</v>
      </c>
      <c r="C63" s="925">
        <f t="shared" si="17"/>
        <v>197</v>
      </c>
      <c r="D63" s="488">
        <v>124</v>
      </c>
      <c r="E63" s="925">
        <v>73</v>
      </c>
      <c r="F63" s="925"/>
      <c r="G63" s="925"/>
      <c r="H63" s="925">
        <f t="shared" si="18"/>
        <v>197</v>
      </c>
      <c r="I63" s="925">
        <f t="shared" si="19"/>
        <v>134</v>
      </c>
      <c r="J63" s="925">
        <v>49</v>
      </c>
      <c r="K63" s="925">
        <v>12</v>
      </c>
      <c r="L63" s="925">
        <v>73</v>
      </c>
      <c r="M63" s="925"/>
      <c r="N63" s="925"/>
      <c r="O63" s="925"/>
      <c r="P63" s="925"/>
      <c r="Q63" s="925">
        <v>63</v>
      </c>
      <c r="R63" s="932">
        <f t="shared" si="21"/>
        <v>136</v>
      </c>
      <c r="S63" s="926">
        <f t="shared" si="22"/>
        <v>45.52238805970149</v>
      </c>
      <c r="T63" s="923">
        <f t="shared" si="3"/>
        <v>0.6802030456852792</v>
      </c>
      <c r="U63" s="924">
        <f t="shared" si="4"/>
        <v>73</v>
      </c>
    </row>
    <row r="64" spans="1:21" ht="22.5" customHeight="1">
      <c r="A64" s="910" t="s">
        <v>468</v>
      </c>
      <c r="B64" s="941" t="s">
        <v>467</v>
      </c>
      <c r="C64" s="925">
        <f t="shared" si="17"/>
        <v>204</v>
      </c>
      <c r="D64" s="488">
        <v>75</v>
      </c>
      <c r="E64" s="925">
        <v>129</v>
      </c>
      <c r="F64" s="925">
        <v>1</v>
      </c>
      <c r="G64" s="925"/>
      <c r="H64" s="925">
        <f t="shared" si="18"/>
        <v>203</v>
      </c>
      <c r="I64" s="925">
        <f t="shared" si="19"/>
        <v>181</v>
      </c>
      <c r="J64" s="925">
        <v>73</v>
      </c>
      <c r="K64" s="925">
        <v>2</v>
      </c>
      <c r="L64" s="925">
        <v>105</v>
      </c>
      <c r="M64" s="925">
        <v>1</v>
      </c>
      <c r="N64" s="925"/>
      <c r="O64" s="925"/>
      <c r="P64" s="925"/>
      <c r="Q64" s="925">
        <v>22</v>
      </c>
      <c r="R64" s="932">
        <f t="shared" si="21"/>
        <v>128</v>
      </c>
      <c r="S64" s="926">
        <f t="shared" si="22"/>
        <v>41.43646408839779</v>
      </c>
      <c r="T64" s="923">
        <f t="shared" si="3"/>
        <v>0.8916256157635468</v>
      </c>
      <c r="U64" s="924">
        <f t="shared" si="4"/>
        <v>106</v>
      </c>
    </row>
    <row r="65" spans="1:21" ht="22.5" customHeight="1">
      <c r="A65" s="910" t="s">
        <v>466</v>
      </c>
      <c r="B65" s="941" t="s">
        <v>560</v>
      </c>
      <c r="C65" s="925">
        <f t="shared" si="17"/>
        <v>375</v>
      </c>
      <c r="D65" s="488">
        <v>334</v>
      </c>
      <c r="E65" s="925">
        <v>41</v>
      </c>
      <c r="F65" s="925"/>
      <c r="G65" s="925"/>
      <c r="H65" s="925">
        <f t="shared" si="18"/>
        <v>375</v>
      </c>
      <c r="I65" s="925">
        <f t="shared" si="19"/>
        <v>141</v>
      </c>
      <c r="J65" s="925">
        <v>23</v>
      </c>
      <c r="K65" s="925"/>
      <c r="L65" s="925">
        <v>118</v>
      </c>
      <c r="M65" s="925"/>
      <c r="N65" s="925"/>
      <c r="O65" s="925"/>
      <c r="P65" s="925"/>
      <c r="Q65" s="925">
        <v>234</v>
      </c>
      <c r="R65" s="932">
        <f t="shared" si="21"/>
        <v>352</v>
      </c>
      <c r="S65" s="926">
        <f t="shared" si="22"/>
        <v>16.312056737588655</v>
      </c>
      <c r="T65" s="923">
        <f t="shared" si="3"/>
        <v>0.376</v>
      </c>
      <c r="U65" s="924">
        <f t="shared" si="4"/>
        <v>118</v>
      </c>
    </row>
    <row r="66" spans="1:21" ht="22.5" customHeight="1">
      <c r="A66" s="910" t="s">
        <v>464</v>
      </c>
      <c r="B66" s="941" t="s">
        <v>465</v>
      </c>
      <c r="C66" s="925">
        <f t="shared" si="17"/>
        <v>325</v>
      </c>
      <c r="D66" s="488">
        <v>280</v>
      </c>
      <c r="E66" s="925">
        <v>45</v>
      </c>
      <c r="F66" s="925"/>
      <c r="G66" s="925"/>
      <c r="H66" s="925">
        <f t="shared" si="18"/>
        <v>325</v>
      </c>
      <c r="I66" s="925">
        <f t="shared" si="19"/>
        <v>162</v>
      </c>
      <c r="J66" s="925">
        <v>23</v>
      </c>
      <c r="K66" s="925">
        <v>1</v>
      </c>
      <c r="L66" s="925">
        <v>119</v>
      </c>
      <c r="M66" s="925"/>
      <c r="N66" s="925"/>
      <c r="O66" s="925"/>
      <c r="P66" s="925">
        <v>19</v>
      </c>
      <c r="Q66" s="925">
        <v>163</v>
      </c>
      <c r="R66" s="932">
        <f t="shared" si="21"/>
        <v>301</v>
      </c>
      <c r="S66" s="926">
        <f t="shared" si="22"/>
        <v>14.814814814814813</v>
      </c>
      <c r="T66" s="923">
        <f t="shared" si="3"/>
        <v>0.49846153846153846</v>
      </c>
      <c r="U66" s="924">
        <f t="shared" si="4"/>
        <v>138</v>
      </c>
    </row>
    <row r="67" spans="1:21" ht="22.5" customHeight="1">
      <c r="A67" s="910" t="s">
        <v>559</v>
      </c>
      <c r="B67" s="941" t="s">
        <v>561</v>
      </c>
      <c r="C67" s="925">
        <f t="shared" si="17"/>
        <v>123</v>
      </c>
      <c r="D67" s="488">
        <v>83</v>
      </c>
      <c r="E67" s="925">
        <v>40</v>
      </c>
      <c r="F67" s="925"/>
      <c r="G67" s="925"/>
      <c r="H67" s="925">
        <f t="shared" si="18"/>
        <v>123</v>
      </c>
      <c r="I67" s="925">
        <f t="shared" si="19"/>
        <v>117</v>
      </c>
      <c r="J67" s="925">
        <v>15</v>
      </c>
      <c r="K67" s="925"/>
      <c r="L67" s="925">
        <v>102</v>
      </c>
      <c r="M67" s="925"/>
      <c r="N67" s="925"/>
      <c r="O67" s="925"/>
      <c r="P67" s="925"/>
      <c r="Q67" s="925">
        <v>6</v>
      </c>
      <c r="R67" s="932">
        <f t="shared" si="21"/>
        <v>108</v>
      </c>
      <c r="S67" s="926">
        <f t="shared" si="22"/>
        <v>12.82051282051282</v>
      </c>
      <c r="T67" s="923">
        <f t="shared" si="3"/>
        <v>0.9512195121951219</v>
      </c>
      <c r="U67" s="924">
        <f t="shared" si="4"/>
        <v>102</v>
      </c>
    </row>
    <row r="68" spans="1:21" ht="22.5" customHeight="1">
      <c r="A68" s="968" t="s">
        <v>62</v>
      </c>
      <c r="B68" s="969" t="s">
        <v>463</v>
      </c>
      <c r="C68" s="925">
        <f t="shared" si="17"/>
        <v>1731</v>
      </c>
      <c r="D68" s="925">
        <f>+D69+D70+D71+D72+D73+D74</f>
        <v>1261</v>
      </c>
      <c r="E68" s="925">
        <f>+E69+E70+E71+E72+E73+E74</f>
        <v>470</v>
      </c>
      <c r="F68" s="925">
        <f aca="true" t="shared" si="26" ref="F68:R68">+F69+F70+F71+F72+F73+F74</f>
        <v>1</v>
      </c>
      <c r="G68" s="925">
        <f t="shared" si="26"/>
        <v>0</v>
      </c>
      <c r="H68" s="925">
        <f t="shared" si="26"/>
        <v>1730</v>
      </c>
      <c r="I68" s="925">
        <f t="shared" si="26"/>
        <v>1240</v>
      </c>
      <c r="J68" s="925">
        <f t="shared" si="26"/>
        <v>155</v>
      </c>
      <c r="K68" s="925">
        <f t="shared" si="26"/>
        <v>4</v>
      </c>
      <c r="L68" s="925">
        <f t="shared" si="26"/>
        <v>1080</v>
      </c>
      <c r="M68" s="925">
        <f t="shared" si="26"/>
        <v>0</v>
      </c>
      <c r="N68" s="925">
        <f t="shared" si="26"/>
        <v>1</v>
      </c>
      <c r="O68" s="925">
        <f t="shared" si="26"/>
        <v>0</v>
      </c>
      <c r="P68" s="925">
        <f t="shared" si="26"/>
        <v>0</v>
      </c>
      <c r="Q68" s="925">
        <f t="shared" si="26"/>
        <v>490</v>
      </c>
      <c r="R68" s="925">
        <f t="shared" si="26"/>
        <v>1571</v>
      </c>
      <c r="S68" s="926">
        <f t="shared" si="22"/>
        <v>12.822580645161292</v>
      </c>
      <c r="T68" s="923">
        <f t="shared" si="3"/>
        <v>0.7167630057803468</v>
      </c>
      <c r="U68" s="924">
        <f t="shared" si="4"/>
        <v>1081</v>
      </c>
    </row>
    <row r="69" spans="1:21" ht="22.5" customHeight="1">
      <c r="A69" s="910" t="s">
        <v>462</v>
      </c>
      <c r="B69" s="943" t="s">
        <v>565</v>
      </c>
      <c r="C69" s="925">
        <f t="shared" si="17"/>
        <v>798</v>
      </c>
      <c r="D69" s="938">
        <v>526</v>
      </c>
      <c r="E69" s="938">
        <v>272</v>
      </c>
      <c r="F69" s="938"/>
      <c r="G69" s="489"/>
      <c r="H69" s="925">
        <f t="shared" si="18"/>
        <v>798</v>
      </c>
      <c r="I69" s="925">
        <f t="shared" si="19"/>
        <v>597</v>
      </c>
      <c r="J69" s="938">
        <v>72</v>
      </c>
      <c r="K69" s="938">
        <v>2</v>
      </c>
      <c r="L69" s="938">
        <v>523</v>
      </c>
      <c r="M69" s="938"/>
      <c r="N69" s="938"/>
      <c r="O69" s="938"/>
      <c r="P69" s="938"/>
      <c r="Q69" s="938">
        <v>201</v>
      </c>
      <c r="R69" s="932">
        <f>+Q69+P69+O69+M69+L69</f>
        <v>724</v>
      </c>
      <c r="S69" s="926">
        <f t="shared" si="22"/>
        <v>12.39530988274707</v>
      </c>
      <c r="T69" s="923">
        <f t="shared" si="3"/>
        <v>0.7481203007518797</v>
      </c>
      <c r="U69" s="924">
        <f t="shared" si="4"/>
        <v>523</v>
      </c>
    </row>
    <row r="70" spans="1:21" ht="22.5" customHeight="1">
      <c r="A70" s="910" t="s">
        <v>460</v>
      </c>
      <c r="B70" s="943" t="s">
        <v>546</v>
      </c>
      <c r="C70" s="925">
        <f t="shared" si="17"/>
        <v>281</v>
      </c>
      <c r="D70" s="938">
        <v>238</v>
      </c>
      <c r="E70" s="938">
        <v>43</v>
      </c>
      <c r="F70" s="938"/>
      <c r="G70" s="489"/>
      <c r="H70" s="925">
        <f t="shared" si="18"/>
        <v>281</v>
      </c>
      <c r="I70" s="925">
        <f t="shared" si="19"/>
        <v>172</v>
      </c>
      <c r="J70" s="938">
        <v>13</v>
      </c>
      <c r="K70" s="938">
        <v>1</v>
      </c>
      <c r="L70" s="938">
        <v>158</v>
      </c>
      <c r="M70" s="938"/>
      <c r="N70" s="938"/>
      <c r="O70" s="938"/>
      <c r="P70" s="938"/>
      <c r="Q70" s="938">
        <v>109</v>
      </c>
      <c r="R70" s="932">
        <f>+Q70+P70+O70+M70+L70</f>
        <v>267</v>
      </c>
      <c r="S70" s="926">
        <f t="shared" si="22"/>
        <v>8.13953488372093</v>
      </c>
      <c r="T70" s="923">
        <f t="shared" si="3"/>
        <v>0.6120996441281139</v>
      </c>
      <c r="U70" s="924">
        <f t="shared" si="4"/>
        <v>158</v>
      </c>
    </row>
    <row r="71" spans="1:21" ht="22.5" customHeight="1">
      <c r="A71" s="910" t="s">
        <v>459</v>
      </c>
      <c r="B71" s="944" t="s">
        <v>566</v>
      </c>
      <c r="C71" s="925">
        <f t="shared" si="17"/>
        <v>71</v>
      </c>
      <c r="D71" s="938">
        <v>44</v>
      </c>
      <c r="E71" s="938">
        <v>27</v>
      </c>
      <c r="F71" s="938"/>
      <c r="G71" s="489"/>
      <c r="H71" s="925">
        <f t="shared" si="18"/>
        <v>71</v>
      </c>
      <c r="I71" s="925">
        <f t="shared" si="19"/>
        <v>56</v>
      </c>
      <c r="J71" s="938">
        <v>8</v>
      </c>
      <c r="K71" s="938">
        <v>1</v>
      </c>
      <c r="L71" s="938">
        <v>47</v>
      </c>
      <c r="M71" s="938"/>
      <c r="N71" s="938">
        <v>0</v>
      </c>
      <c r="O71" s="938"/>
      <c r="P71" s="938"/>
      <c r="Q71" s="938">
        <v>15</v>
      </c>
      <c r="R71" s="932">
        <f>+Q71+P71+O71+M71+L71</f>
        <v>62</v>
      </c>
      <c r="S71" s="926">
        <f t="shared" si="22"/>
        <v>16.071428571428573</v>
      </c>
      <c r="T71" s="923">
        <f t="shared" si="3"/>
        <v>0.7887323943661971</v>
      </c>
      <c r="U71" s="924">
        <f t="shared" si="4"/>
        <v>47</v>
      </c>
    </row>
    <row r="72" spans="1:21" ht="22.5" customHeight="1">
      <c r="A72" s="910" t="s">
        <v>458</v>
      </c>
      <c r="B72" s="944" t="s">
        <v>548</v>
      </c>
      <c r="C72" s="925">
        <f t="shared" si="17"/>
        <v>167</v>
      </c>
      <c r="D72" s="938">
        <v>118</v>
      </c>
      <c r="E72" s="938">
        <v>49</v>
      </c>
      <c r="F72" s="938">
        <v>1</v>
      </c>
      <c r="G72" s="489"/>
      <c r="H72" s="925">
        <f t="shared" si="18"/>
        <v>166</v>
      </c>
      <c r="I72" s="925">
        <f t="shared" si="19"/>
        <v>144</v>
      </c>
      <c r="J72" s="938">
        <v>22</v>
      </c>
      <c r="K72" s="938"/>
      <c r="L72" s="938">
        <v>122</v>
      </c>
      <c r="M72" s="938"/>
      <c r="N72" s="938"/>
      <c r="O72" s="938"/>
      <c r="P72" s="938"/>
      <c r="Q72" s="938">
        <v>22</v>
      </c>
      <c r="R72" s="932">
        <f>+Q72+P72+O72+M72+L72</f>
        <v>144</v>
      </c>
      <c r="S72" s="926">
        <f t="shared" si="22"/>
        <v>15.277777777777779</v>
      </c>
      <c r="T72" s="923">
        <f t="shared" si="3"/>
        <v>0.8674698795180723</v>
      </c>
      <c r="U72" s="924">
        <f t="shared" si="4"/>
        <v>122</v>
      </c>
    </row>
    <row r="73" spans="1:21" ht="22.5" customHeight="1">
      <c r="A73" s="910" t="s">
        <v>456</v>
      </c>
      <c r="B73" s="943" t="s">
        <v>567</v>
      </c>
      <c r="C73" s="925">
        <f t="shared" si="17"/>
        <v>188</v>
      </c>
      <c r="D73" s="938">
        <v>150</v>
      </c>
      <c r="E73" s="938">
        <v>38</v>
      </c>
      <c r="F73" s="938"/>
      <c r="G73" s="489"/>
      <c r="H73" s="925">
        <f t="shared" si="18"/>
        <v>188</v>
      </c>
      <c r="I73" s="925">
        <f t="shared" si="19"/>
        <v>109</v>
      </c>
      <c r="J73" s="938">
        <v>19</v>
      </c>
      <c r="K73" s="938"/>
      <c r="L73" s="938">
        <v>90</v>
      </c>
      <c r="M73" s="938"/>
      <c r="N73" s="938"/>
      <c r="O73" s="938"/>
      <c r="P73" s="938"/>
      <c r="Q73" s="938">
        <v>79</v>
      </c>
      <c r="R73" s="932">
        <f>+Q73+P73+O73+M73+L73</f>
        <v>169</v>
      </c>
      <c r="S73" s="926">
        <f t="shared" si="22"/>
        <v>17.431192660550458</v>
      </c>
      <c r="T73" s="923">
        <f t="shared" si="3"/>
        <v>0.5797872340425532</v>
      </c>
      <c r="U73" s="924">
        <f t="shared" si="4"/>
        <v>90</v>
      </c>
    </row>
    <row r="74" spans="1:21" ht="22.5" customHeight="1">
      <c r="A74" s="910" t="s">
        <v>549</v>
      </c>
      <c r="B74" s="945" t="s">
        <v>550</v>
      </c>
      <c r="C74" s="925">
        <f t="shared" si="17"/>
        <v>226</v>
      </c>
      <c r="D74" s="939" t="s">
        <v>569</v>
      </c>
      <c r="E74" s="939" t="s">
        <v>573</v>
      </c>
      <c r="F74" s="939"/>
      <c r="G74" s="489"/>
      <c r="H74" s="925">
        <f>+I74+Q74</f>
        <v>226</v>
      </c>
      <c r="I74" s="925">
        <f>+J74+K74+L74+M74+N74+O74+P74</f>
        <v>162</v>
      </c>
      <c r="J74" s="939" t="s">
        <v>532</v>
      </c>
      <c r="K74" s="939"/>
      <c r="L74" s="939" t="s">
        <v>574</v>
      </c>
      <c r="M74" s="939"/>
      <c r="N74" s="939" t="s">
        <v>43</v>
      </c>
      <c r="O74" s="939"/>
      <c r="P74" s="939"/>
      <c r="Q74" s="939" t="s">
        <v>575</v>
      </c>
      <c r="R74" s="932">
        <f>+Q74+P74+O74+N74+M74+L74</f>
        <v>205</v>
      </c>
      <c r="S74" s="926">
        <f t="shared" si="22"/>
        <v>12.962962962962962</v>
      </c>
      <c r="T74" s="923">
        <f t="shared" si="3"/>
        <v>0.7168141592920354</v>
      </c>
      <c r="U74" s="924">
        <f t="shared" si="4"/>
        <v>141</v>
      </c>
    </row>
    <row r="75" spans="1:21" ht="22.5" customHeight="1">
      <c r="A75" s="968" t="s">
        <v>63</v>
      </c>
      <c r="B75" s="969" t="s">
        <v>455</v>
      </c>
      <c r="C75" s="925">
        <f t="shared" si="17"/>
        <v>744</v>
      </c>
      <c r="D75" s="925">
        <f>SUM(D76:D80)</f>
        <v>599</v>
      </c>
      <c r="E75" s="925">
        <f>SUM(E76:E80)</f>
        <v>145</v>
      </c>
      <c r="F75" s="925">
        <f>SUM(F76:F80)</f>
        <v>0</v>
      </c>
      <c r="G75" s="925">
        <f>SUM(G76:G80)</f>
        <v>0</v>
      </c>
      <c r="H75" s="925">
        <f aca="true" t="shared" si="27" ref="H75:H80">I75+Q75</f>
        <v>744</v>
      </c>
      <c r="I75" s="925">
        <f aca="true" t="shared" si="28" ref="I75:Q75">SUM(I76:I80)</f>
        <v>458</v>
      </c>
      <c r="J75" s="925">
        <f t="shared" si="28"/>
        <v>116</v>
      </c>
      <c r="K75" s="925">
        <f t="shared" si="28"/>
        <v>4</v>
      </c>
      <c r="L75" s="925">
        <f t="shared" si="28"/>
        <v>336</v>
      </c>
      <c r="M75" s="925">
        <f t="shared" si="28"/>
        <v>2</v>
      </c>
      <c r="N75" s="925">
        <f t="shared" si="28"/>
        <v>0</v>
      </c>
      <c r="O75" s="925">
        <f t="shared" si="28"/>
        <v>0</v>
      </c>
      <c r="P75" s="925">
        <f t="shared" si="28"/>
        <v>0</v>
      </c>
      <c r="Q75" s="925">
        <f t="shared" si="28"/>
        <v>286</v>
      </c>
      <c r="R75" s="932">
        <f t="shared" si="21"/>
        <v>624</v>
      </c>
      <c r="S75" s="926">
        <f t="shared" si="22"/>
        <v>26.200873362445414</v>
      </c>
      <c r="T75" s="923">
        <f t="shared" si="3"/>
        <v>0.6155913978494624</v>
      </c>
      <c r="U75" s="924">
        <f t="shared" si="4"/>
        <v>338</v>
      </c>
    </row>
    <row r="76" spans="1:21" ht="22.5" customHeight="1">
      <c r="A76" s="910" t="s">
        <v>454</v>
      </c>
      <c r="B76" s="434" t="s">
        <v>453</v>
      </c>
      <c r="C76" s="925">
        <f t="shared" si="17"/>
        <v>59</v>
      </c>
      <c r="D76" s="929">
        <v>54</v>
      </c>
      <c r="E76" s="929">
        <v>5</v>
      </c>
      <c r="F76" s="929"/>
      <c r="G76" s="925"/>
      <c r="H76" s="925">
        <f t="shared" si="27"/>
        <v>59</v>
      </c>
      <c r="I76" s="925">
        <f>SUM(J76:P76)</f>
        <v>21</v>
      </c>
      <c r="J76" s="929">
        <v>5</v>
      </c>
      <c r="K76" s="929">
        <v>2</v>
      </c>
      <c r="L76" s="929">
        <v>14</v>
      </c>
      <c r="M76" s="929">
        <v>0</v>
      </c>
      <c r="N76" s="929"/>
      <c r="O76" s="929"/>
      <c r="P76" s="935">
        <v>0</v>
      </c>
      <c r="Q76" s="936">
        <v>38</v>
      </c>
      <c r="R76" s="932">
        <f t="shared" si="21"/>
        <v>52</v>
      </c>
      <c r="S76" s="926">
        <f t="shared" si="22"/>
        <v>33.33333333333333</v>
      </c>
      <c r="T76" s="923">
        <f t="shared" si="3"/>
        <v>0.3559322033898305</v>
      </c>
      <c r="U76" s="924">
        <f t="shared" si="4"/>
        <v>14</v>
      </c>
    </row>
    <row r="77" spans="1:21" ht="22.5" customHeight="1">
      <c r="A77" s="910" t="s">
        <v>452</v>
      </c>
      <c r="B77" s="434" t="s">
        <v>451</v>
      </c>
      <c r="C77" s="925">
        <f t="shared" si="17"/>
        <v>194</v>
      </c>
      <c r="D77" s="929">
        <v>160</v>
      </c>
      <c r="E77" s="929">
        <v>34</v>
      </c>
      <c r="F77" s="929"/>
      <c r="G77" s="925"/>
      <c r="H77" s="925">
        <f t="shared" si="27"/>
        <v>194</v>
      </c>
      <c r="I77" s="925">
        <f>SUM(J77:P77)</f>
        <v>133</v>
      </c>
      <c r="J77" s="929">
        <v>29</v>
      </c>
      <c r="K77" s="929">
        <v>0</v>
      </c>
      <c r="L77" s="929">
        <v>102</v>
      </c>
      <c r="M77" s="929">
        <v>2</v>
      </c>
      <c r="N77" s="929"/>
      <c r="O77" s="929"/>
      <c r="P77" s="935"/>
      <c r="Q77" s="936">
        <v>61</v>
      </c>
      <c r="R77" s="932">
        <f t="shared" si="21"/>
        <v>165</v>
      </c>
      <c r="S77" s="926">
        <f t="shared" si="22"/>
        <v>21.804511278195488</v>
      </c>
      <c r="T77" s="923">
        <f t="shared" si="3"/>
        <v>0.6855670103092784</v>
      </c>
      <c r="U77" s="924">
        <f t="shared" si="4"/>
        <v>104</v>
      </c>
    </row>
    <row r="78" spans="1:21" ht="22.5" customHeight="1">
      <c r="A78" s="910" t="s">
        <v>450</v>
      </c>
      <c r="B78" s="434" t="s">
        <v>552</v>
      </c>
      <c r="C78" s="925">
        <f t="shared" si="17"/>
        <v>188</v>
      </c>
      <c r="D78" s="929">
        <v>156</v>
      </c>
      <c r="E78" s="929">
        <v>32</v>
      </c>
      <c r="F78" s="929"/>
      <c r="G78" s="925"/>
      <c r="H78" s="925">
        <f t="shared" si="27"/>
        <v>188</v>
      </c>
      <c r="I78" s="925">
        <f>SUM(J78:P78)</f>
        <v>121</v>
      </c>
      <c r="J78" s="929">
        <v>28</v>
      </c>
      <c r="K78" s="929">
        <v>0</v>
      </c>
      <c r="L78" s="929">
        <v>93</v>
      </c>
      <c r="M78" s="929">
        <v>0</v>
      </c>
      <c r="N78" s="929"/>
      <c r="O78" s="929"/>
      <c r="P78" s="935">
        <v>0</v>
      </c>
      <c r="Q78" s="936">
        <v>67</v>
      </c>
      <c r="R78" s="932">
        <f t="shared" si="21"/>
        <v>160</v>
      </c>
      <c r="S78" s="926">
        <f t="shared" si="22"/>
        <v>23.140495867768596</v>
      </c>
      <c r="T78" s="923">
        <f t="shared" si="3"/>
        <v>0.6436170212765957</v>
      </c>
      <c r="U78" s="924">
        <f t="shared" si="4"/>
        <v>93</v>
      </c>
    </row>
    <row r="79" spans="1:21" ht="22.5" customHeight="1">
      <c r="A79" s="910" t="s">
        <v>449</v>
      </c>
      <c r="B79" s="434" t="s">
        <v>448</v>
      </c>
      <c r="C79" s="925">
        <f t="shared" si="17"/>
        <v>170</v>
      </c>
      <c r="D79" s="929">
        <v>129</v>
      </c>
      <c r="E79" s="929">
        <v>41</v>
      </c>
      <c r="F79" s="929"/>
      <c r="G79" s="925"/>
      <c r="H79" s="925">
        <f t="shared" si="27"/>
        <v>170</v>
      </c>
      <c r="I79" s="925">
        <f>SUM(J79:P79)</f>
        <v>101</v>
      </c>
      <c r="J79" s="929">
        <v>30</v>
      </c>
      <c r="K79" s="925">
        <v>2</v>
      </c>
      <c r="L79" s="929">
        <v>69</v>
      </c>
      <c r="M79" s="925"/>
      <c r="N79" s="925"/>
      <c r="O79" s="925"/>
      <c r="P79" s="925"/>
      <c r="Q79" s="936">
        <v>69</v>
      </c>
      <c r="R79" s="932">
        <f t="shared" si="21"/>
        <v>138</v>
      </c>
      <c r="S79" s="926">
        <f t="shared" si="22"/>
        <v>31.683168316831683</v>
      </c>
      <c r="T79" s="923">
        <f t="shared" si="3"/>
        <v>0.5941176470588235</v>
      </c>
      <c r="U79" s="924">
        <f t="shared" si="4"/>
        <v>69</v>
      </c>
    </row>
    <row r="80" spans="1:21" ht="22.5" customHeight="1">
      <c r="A80" s="910" t="s">
        <v>551</v>
      </c>
      <c r="B80" s="480" t="s">
        <v>535</v>
      </c>
      <c r="C80" s="925">
        <f t="shared" si="17"/>
        <v>133</v>
      </c>
      <c r="D80" s="929">
        <v>100</v>
      </c>
      <c r="E80" s="929">
        <v>33</v>
      </c>
      <c r="F80" s="929"/>
      <c r="G80" s="925"/>
      <c r="H80" s="925">
        <f t="shared" si="27"/>
        <v>133</v>
      </c>
      <c r="I80" s="925">
        <f>SUM(J80:P80)</f>
        <v>82</v>
      </c>
      <c r="J80" s="929">
        <v>24</v>
      </c>
      <c r="K80" s="929">
        <v>0</v>
      </c>
      <c r="L80" s="929">
        <v>58</v>
      </c>
      <c r="M80" s="929"/>
      <c r="N80" s="929">
        <v>0</v>
      </c>
      <c r="O80" s="929"/>
      <c r="P80" s="935">
        <v>0</v>
      </c>
      <c r="Q80" s="936">
        <v>51</v>
      </c>
      <c r="R80" s="932">
        <f t="shared" si="21"/>
        <v>109</v>
      </c>
      <c r="S80" s="926">
        <f t="shared" si="22"/>
        <v>29.268292682926827</v>
      </c>
      <c r="T80" s="923">
        <f t="shared" si="3"/>
        <v>0.6165413533834586</v>
      </c>
      <c r="U80" s="924">
        <f t="shared" si="4"/>
        <v>58</v>
      </c>
    </row>
    <row r="81" spans="1:21" s="404" customFormat="1" ht="29.25" customHeight="1">
      <c r="A81" s="881"/>
      <c r="B81" s="881"/>
      <c r="C81" s="881"/>
      <c r="D81" s="881"/>
      <c r="E81" s="881"/>
      <c r="F81" s="441"/>
      <c r="G81" s="390"/>
      <c r="H81" s="441"/>
      <c r="I81" s="390"/>
      <c r="J81" s="390"/>
      <c r="K81" s="390"/>
      <c r="L81" s="390"/>
      <c r="M81" s="390"/>
      <c r="N81" s="879" t="str">
        <f>'Thong tin'!B8</f>
        <v>Trà Vinh, ngày 03 tháng 12 năm 2018</v>
      </c>
      <c r="O81" s="879"/>
      <c r="P81" s="879"/>
      <c r="Q81" s="879"/>
      <c r="R81" s="879"/>
      <c r="S81" s="879"/>
      <c r="T81" s="446"/>
      <c r="U81" s="446"/>
    </row>
    <row r="82" spans="1:21" s="401" customFormat="1" ht="19.5" customHeight="1">
      <c r="A82" s="403"/>
      <c r="B82" s="880" t="s">
        <v>4</v>
      </c>
      <c r="C82" s="880"/>
      <c r="D82" s="880"/>
      <c r="E82" s="880"/>
      <c r="F82" s="402"/>
      <c r="G82" s="402"/>
      <c r="H82" s="402"/>
      <c r="I82" s="402"/>
      <c r="J82" s="402"/>
      <c r="K82" s="402"/>
      <c r="L82" s="402"/>
      <c r="M82" s="402"/>
      <c r="N82" s="887" t="str">
        <f>'Thong tin'!B7</f>
        <v>PHÓ CỤC TRƯỞNG</v>
      </c>
      <c r="O82" s="887"/>
      <c r="P82" s="887"/>
      <c r="Q82" s="887"/>
      <c r="R82" s="887"/>
      <c r="S82" s="887"/>
      <c r="T82" s="445"/>
      <c r="U82" s="445"/>
    </row>
    <row r="83" spans="1:21" ht="18.75">
      <c r="A83" s="387"/>
      <c r="B83" s="389"/>
      <c r="C83" s="435"/>
      <c r="D83" s="435"/>
      <c r="E83" s="437"/>
      <c r="F83" s="437"/>
      <c r="G83" s="437"/>
      <c r="H83" s="437"/>
      <c r="I83" s="437"/>
      <c r="J83" s="437"/>
      <c r="K83" s="437"/>
      <c r="L83" s="437"/>
      <c r="M83" s="437"/>
      <c r="N83" s="437"/>
      <c r="O83" s="437"/>
      <c r="P83" s="437"/>
      <c r="Q83" s="437"/>
      <c r="R83" s="436"/>
      <c r="S83" s="436"/>
      <c r="T83" s="436"/>
      <c r="U83" s="436"/>
    </row>
    <row r="84" spans="1:21" ht="18.75">
      <c r="A84" s="387"/>
      <c r="B84" s="387"/>
      <c r="C84" s="438"/>
      <c r="D84" s="438"/>
      <c r="E84" s="438"/>
      <c r="F84" s="438"/>
      <c r="G84" s="438"/>
      <c r="H84" s="438"/>
      <c r="I84" s="438"/>
      <c r="J84" s="438"/>
      <c r="K84" s="438"/>
      <c r="L84" s="438"/>
      <c r="M84" s="438"/>
      <c r="N84" s="438"/>
      <c r="O84" s="438"/>
      <c r="P84" s="438"/>
      <c r="Q84" s="438"/>
      <c r="R84" s="387"/>
      <c r="S84" s="387"/>
      <c r="T84" s="387"/>
      <c r="U84" s="387"/>
    </row>
    <row r="85" spans="1:21" ht="18.75">
      <c r="A85" s="387"/>
      <c r="B85" s="388"/>
      <c r="C85" s="388"/>
      <c r="D85" s="388"/>
      <c r="E85" s="388"/>
      <c r="F85" s="388"/>
      <c r="G85" s="388"/>
      <c r="H85" s="388"/>
      <c r="I85" s="388"/>
      <c r="J85" s="388"/>
      <c r="K85" s="388"/>
      <c r="L85" s="388"/>
      <c r="M85" s="388"/>
      <c r="N85" s="388"/>
      <c r="O85" s="388"/>
      <c r="P85" s="388"/>
      <c r="Q85" s="388"/>
      <c r="R85" s="388"/>
      <c r="S85" s="387"/>
      <c r="T85" s="387"/>
      <c r="U85" s="387"/>
    </row>
    <row r="86" spans="1:21" ht="15.75" customHeight="1">
      <c r="A86" s="400"/>
      <c r="B86" s="387"/>
      <c r="C86" s="387"/>
      <c r="D86" s="388"/>
      <c r="E86" s="388"/>
      <c r="F86" s="388"/>
      <c r="G86" s="388"/>
      <c r="H86" s="388"/>
      <c r="I86" s="388"/>
      <c r="J86" s="388"/>
      <c r="K86" s="388"/>
      <c r="L86" s="388"/>
      <c r="M86" s="388"/>
      <c r="N86" s="388"/>
      <c r="O86" s="388"/>
      <c r="P86" s="388"/>
      <c r="Q86" s="388"/>
      <c r="R86" s="387"/>
      <c r="S86" s="387"/>
      <c r="T86" s="387"/>
      <c r="U86" s="387"/>
    </row>
    <row r="87" spans="1:21" ht="15.75" customHeight="1">
      <c r="A87" s="387"/>
      <c r="B87" s="388"/>
      <c r="C87" s="388"/>
      <c r="D87" s="388"/>
      <c r="E87" s="388"/>
      <c r="F87" s="388"/>
      <c r="G87" s="388"/>
      <c r="H87" s="388"/>
      <c r="I87" s="388"/>
      <c r="J87" s="388"/>
      <c r="K87" s="388"/>
      <c r="L87" s="388"/>
      <c r="M87" s="388"/>
      <c r="N87" s="388"/>
      <c r="O87" s="388"/>
      <c r="P87" s="388"/>
      <c r="Q87" s="388"/>
      <c r="R87" s="387"/>
      <c r="S87" s="387"/>
      <c r="T87" s="387"/>
      <c r="U87" s="387"/>
    </row>
    <row r="88" spans="1:21" ht="18.75">
      <c r="A88" s="389"/>
      <c r="B88" s="389"/>
      <c r="C88" s="389"/>
      <c r="D88" s="389"/>
      <c r="E88" s="389"/>
      <c r="F88" s="389"/>
      <c r="G88" s="389"/>
      <c r="H88" s="389"/>
      <c r="I88" s="389"/>
      <c r="J88" s="389"/>
      <c r="K88" s="389"/>
      <c r="L88" s="389"/>
      <c r="M88" s="389"/>
      <c r="N88" s="389"/>
      <c r="O88" s="389"/>
      <c r="P88" s="389"/>
      <c r="Q88" s="387"/>
      <c r="R88" s="387"/>
      <c r="S88" s="387"/>
      <c r="T88" s="387"/>
      <c r="U88" s="387"/>
    </row>
    <row r="89" spans="1:21" ht="18.75">
      <c r="A89" s="387"/>
      <c r="B89" s="387"/>
      <c r="C89" s="387"/>
      <c r="D89" s="387"/>
      <c r="E89" s="387"/>
      <c r="F89" s="387"/>
      <c r="G89" s="387"/>
      <c r="H89" s="387"/>
      <c r="I89" s="387"/>
      <c r="J89" s="387"/>
      <c r="K89" s="387"/>
      <c r="L89" s="387"/>
      <c r="M89" s="387"/>
      <c r="N89" s="387"/>
      <c r="O89" s="387"/>
      <c r="P89" s="387"/>
      <c r="Q89" s="387"/>
      <c r="R89" s="387"/>
      <c r="S89" s="387"/>
      <c r="T89" s="387"/>
      <c r="U89" s="387"/>
    </row>
    <row r="90" spans="1:21" ht="18.75">
      <c r="A90" s="387"/>
      <c r="B90" s="886" t="str">
        <f>'Thong tin'!B5</f>
        <v>Nhan Quốc Hải</v>
      </c>
      <c r="C90" s="886"/>
      <c r="D90" s="886"/>
      <c r="E90" s="886"/>
      <c r="F90" s="387"/>
      <c r="G90" s="387"/>
      <c r="H90" s="387"/>
      <c r="I90" s="387"/>
      <c r="J90" s="387"/>
      <c r="K90" s="387"/>
      <c r="L90" s="387"/>
      <c r="M90" s="387"/>
      <c r="N90" s="886" t="str">
        <f>'Thong tin'!B6</f>
        <v>Trần Việt Hồng</v>
      </c>
      <c r="O90" s="886"/>
      <c r="P90" s="886"/>
      <c r="Q90" s="886"/>
      <c r="R90" s="886"/>
      <c r="S90" s="886"/>
      <c r="T90" s="444"/>
      <c r="U90" s="444"/>
    </row>
    <row r="91" spans="1:21" ht="18.75">
      <c r="A91" s="399"/>
      <c r="B91" s="399"/>
      <c r="C91" s="399"/>
      <c r="D91" s="399"/>
      <c r="E91" s="399"/>
      <c r="F91" s="399"/>
      <c r="G91" s="399"/>
      <c r="H91" s="399"/>
      <c r="I91" s="399"/>
      <c r="J91" s="399"/>
      <c r="K91" s="399"/>
      <c r="L91" s="399"/>
      <c r="M91" s="399"/>
      <c r="N91" s="399"/>
      <c r="O91" s="399"/>
      <c r="P91" s="399"/>
      <c r="Q91" s="399"/>
      <c r="R91" s="399"/>
      <c r="S91" s="399"/>
      <c r="T91" s="399"/>
      <c r="U91" s="399"/>
    </row>
  </sheetData>
  <sheetProtection/>
  <mergeCells count="33">
    <mergeCell ref="T7:T9"/>
    <mergeCell ref="U7:U9"/>
    <mergeCell ref="P2:S2"/>
    <mergeCell ref="H6:Q6"/>
    <mergeCell ref="B90:E90"/>
    <mergeCell ref="N82:S82"/>
    <mergeCell ref="N90:S90"/>
    <mergeCell ref="D8:D9"/>
    <mergeCell ref="A11:B11"/>
    <mergeCell ref="C6:E6"/>
    <mergeCell ref="N81:S81"/>
    <mergeCell ref="J8:P8"/>
    <mergeCell ref="B82:E82"/>
    <mergeCell ref="A81:E81"/>
    <mergeCell ref="R6:R9"/>
    <mergeCell ref="I8:I9"/>
    <mergeCell ref="P4:S4"/>
    <mergeCell ref="I7:P7"/>
    <mergeCell ref="S6:S9"/>
    <mergeCell ref="A6:B9"/>
    <mergeCell ref="E8:E9"/>
    <mergeCell ref="Q7:Q9"/>
    <mergeCell ref="D7:E7"/>
    <mergeCell ref="C7:C9"/>
    <mergeCell ref="E1:O1"/>
    <mergeCell ref="E2:O2"/>
    <mergeCell ref="E3:O3"/>
    <mergeCell ref="F6:F9"/>
    <mergeCell ref="G6:G9"/>
    <mergeCell ref="A10:B10"/>
    <mergeCell ref="H7:H9"/>
    <mergeCell ref="A3:D3"/>
    <mergeCell ref="A2:D2"/>
  </mergeCells>
  <printOptions/>
  <pageMargins left="0.25" right="0.25" top="0.25" bottom="0.25" header="0.433070866141732" footer="0.275590551181102"/>
  <pageSetup horizontalDpi="600" verticalDpi="600" orientation="landscape" paperSize="9" scale="88" r:id="rId2"/>
  <headerFooter differentFirst="1" alignWithMargins="0">
    <oddFooter>&amp;C&amp;P</oddFooter>
  </headerFooter>
  <drawing r:id="rId1"/>
</worksheet>
</file>

<file path=xl/worksheets/sheet16.xml><?xml version="1.0" encoding="utf-8"?>
<worksheet xmlns="http://schemas.openxmlformats.org/spreadsheetml/2006/main" xmlns:r="http://schemas.openxmlformats.org/officeDocument/2006/relationships">
  <sheetPr>
    <tabColor indexed="19"/>
  </sheetPr>
  <dimension ref="A1:AD90"/>
  <sheetViews>
    <sheetView showZeros="0" view="pageBreakPreview" zoomScale="120" zoomScaleNormal="85" zoomScaleSheetLayoutView="120" zoomScalePageLayoutView="0" workbookViewId="0" topLeftCell="A9">
      <pane xSplit="2" ySplit="3" topLeftCell="L42" activePane="bottomRight" state="frozen"/>
      <selection pane="topLeft" activeCell="G53" sqref="F52:G53"/>
      <selection pane="topRight" activeCell="G53" sqref="F52:G53"/>
      <selection pane="bottomLeft" activeCell="G53" sqref="F52:G53"/>
      <selection pane="bottomRight" activeCell="M47" sqref="A1:U82"/>
    </sheetView>
  </sheetViews>
  <sheetFormatPr defaultColWidth="9.00390625" defaultRowHeight="15.75"/>
  <cols>
    <col min="1" max="1" width="4.25390625" style="378" customWidth="1"/>
    <col min="2" max="2" width="14.875" style="378" customWidth="1"/>
    <col min="3" max="3" width="8.75390625" style="378" customWidth="1"/>
    <col min="4" max="4" width="9.75390625" style="378" customWidth="1"/>
    <col min="5" max="5" width="7.625" style="378" customWidth="1"/>
    <col min="6" max="6" width="7.375" style="378" customWidth="1"/>
    <col min="7" max="7" width="6.75390625" style="378" customWidth="1"/>
    <col min="8" max="8" width="10.00390625" style="378" customWidth="1"/>
    <col min="9" max="9" width="9.25390625" style="378" customWidth="1"/>
    <col min="10" max="10" width="10.00390625" style="378" customWidth="1"/>
    <col min="11" max="11" width="9.625" style="378" customWidth="1"/>
    <col min="12" max="12" width="5.875" style="378" customWidth="1"/>
    <col min="13" max="13" width="9.25390625" style="378" customWidth="1"/>
    <col min="14" max="14" width="9.625" style="378" customWidth="1"/>
    <col min="15" max="15" width="8.125" style="378" customWidth="1"/>
    <col min="16" max="16" width="4.875" style="378" customWidth="1"/>
    <col min="17" max="17" width="8.25390625" style="378" customWidth="1"/>
    <col min="18" max="18" width="8.875" style="378" customWidth="1"/>
    <col min="19" max="19" width="9.25390625" style="378" customWidth="1"/>
    <col min="20" max="20" width="6.25390625" style="378" customWidth="1"/>
    <col min="21" max="21" width="5.75390625" style="378" customWidth="1"/>
    <col min="22" max="16384" width="9.00390625" style="378" customWidth="1"/>
  </cols>
  <sheetData>
    <row r="1" spans="1:21" ht="20.25" customHeight="1">
      <c r="A1" s="950" t="s">
        <v>28</v>
      </c>
      <c r="B1" s="950"/>
      <c r="C1" s="950"/>
      <c r="D1" s="951"/>
      <c r="E1" s="870" t="s">
        <v>66</v>
      </c>
      <c r="F1" s="870"/>
      <c r="G1" s="870"/>
      <c r="H1" s="870"/>
      <c r="I1" s="870"/>
      <c r="J1" s="870"/>
      <c r="K1" s="870"/>
      <c r="L1" s="870"/>
      <c r="M1" s="870"/>
      <c r="N1" s="870"/>
      <c r="O1" s="870"/>
      <c r="P1" s="870"/>
      <c r="Q1" s="952" t="s">
        <v>429</v>
      </c>
      <c r="R1" s="952"/>
      <c r="S1" s="952"/>
      <c r="T1" s="952"/>
      <c r="U1" s="952"/>
    </row>
    <row r="2" spans="1:21" ht="17.25" customHeight="1">
      <c r="A2" s="953" t="s">
        <v>245</v>
      </c>
      <c r="B2" s="953"/>
      <c r="C2" s="953"/>
      <c r="D2" s="953"/>
      <c r="E2" s="871" t="s">
        <v>34</v>
      </c>
      <c r="F2" s="871"/>
      <c r="G2" s="871"/>
      <c r="H2" s="871"/>
      <c r="I2" s="871"/>
      <c r="J2" s="871"/>
      <c r="K2" s="871"/>
      <c r="L2" s="871"/>
      <c r="M2" s="871"/>
      <c r="N2" s="871"/>
      <c r="O2" s="871"/>
      <c r="P2" s="871"/>
      <c r="Q2" s="891" t="str">
        <f>'Thong tin'!B4</f>
        <v>CTHADS TRÀ VINH</v>
      </c>
      <c r="R2" s="891"/>
      <c r="S2" s="891"/>
      <c r="T2" s="891"/>
      <c r="U2" s="467"/>
    </row>
    <row r="3" spans="1:21" ht="18" customHeight="1">
      <c r="A3" s="953" t="s">
        <v>246</v>
      </c>
      <c r="B3" s="953"/>
      <c r="C3" s="953"/>
      <c r="D3" s="953"/>
      <c r="E3" s="872" t="str">
        <f>'Thong tin'!B3</f>
        <v>02 tháng / năm 2019</v>
      </c>
      <c r="F3" s="872"/>
      <c r="G3" s="872"/>
      <c r="H3" s="872"/>
      <c r="I3" s="872"/>
      <c r="J3" s="872"/>
      <c r="K3" s="872"/>
      <c r="L3" s="872"/>
      <c r="M3" s="872"/>
      <c r="N3" s="872"/>
      <c r="O3" s="872"/>
      <c r="P3" s="872"/>
      <c r="Q3" s="952" t="s">
        <v>363</v>
      </c>
      <c r="R3" s="416"/>
      <c r="S3" s="952"/>
      <c r="T3" s="952"/>
      <c r="U3" s="952"/>
    </row>
    <row r="4" spans="1:21" ht="14.25" customHeight="1">
      <c r="A4" s="382" t="s">
        <v>125</v>
      </c>
      <c r="B4" s="950"/>
      <c r="C4" s="950"/>
      <c r="D4" s="950"/>
      <c r="E4" s="950"/>
      <c r="F4" s="950"/>
      <c r="G4" s="950"/>
      <c r="H4" s="950"/>
      <c r="I4" s="950"/>
      <c r="J4" s="950"/>
      <c r="K4" s="950"/>
      <c r="L4" s="950"/>
      <c r="M4" s="950"/>
      <c r="N4" s="950"/>
      <c r="O4" s="954"/>
      <c r="P4" s="954"/>
      <c r="Q4" s="892" t="s">
        <v>305</v>
      </c>
      <c r="R4" s="892"/>
      <c r="S4" s="892"/>
      <c r="T4" s="892"/>
      <c r="U4" s="468"/>
    </row>
    <row r="5" spans="1:21" ht="21.75" customHeight="1">
      <c r="A5" s="951"/>
      <c r="B5" s="21"/>
      <c r="C5" s="21"/>
      <c r="D5" s="951"/>
      <c r="E5" s="951"/>
      <c r="F5" s="951"/>
      <c r="G5" s="951"/>
      <c r="H5" s="951"/>
      <c r="I5" s="951"/>
      <c r="J5" s="951"/>
      <c r="K5" s="951"/>
      <c r="L5" s="951"/>
      <c r="M5" s="951"/>
      <c r="N5" s="951"/>
      <c r="O5" s="951"/>
      <c r="P5" s="951"/>
      <c r="Q5" s="895" t="s">
        <v>430</v>
      </c>
      <c r="R5" s="895"/>
      <c r="S5" s="895"/>
      <c r="T5" s="895"/>
      <c r="U5" s="466"/>
    </row>
    <row r="6" spans="1:30" ht="18.75" customHeight="1">
      <c r="A6" s="898" t="s">
        <v>57</v>
      </c>
      <c r="B6" s="898"/>
      <c r="C6" s="894" t="s">
        <v>126</v>
      </c>
      <c r="D6" s="894"/>
      <c r="E6" s="894"/>
      <c r="F6" s="896" t="s">
        <v>101</v>
      </c>
      <c r="G6" s="896" t="s">
        <v>127</v>
      </c>
      <c r="H6" s="897" t="s">
        <v>102</v>
      </c>
      <c r="I6" s="897"/>
      <c r="J6" s="897"/>
      <c r="K6" s="897"/>
      <c r="L6" s="897"/>
      <c r="M6" s="897"/>
      <c r="N6" s="897"/>
      <c r="O6" s="897"/>
      <c r="P6" s="897"/>
      <c r="Q6" s="897"/>
      <c r="R6" s="897"/>
      <c r="S6" s="894" t="s">
        <v>250</v>
      </c>
      <c r="T6" s="893" t="s">
        <v>514</v>
      </c>
      <c r="U6" s="473"/>
      <c r="V6" s="381"/>
      <c r="W6" s="381"/>
      <c r="X6" s="381"/>
      <c r="Y6" s="381"/>
      <c r="Z6" s="381"/>
      <c r="AA6" s="381"/>
      <c r="AB6" s="381"/>
      <c r="AC6" s="381"/>
      <c r="AD6" s="381"/>
    </row>
    <row r="7" spans="1:30" s="414" customFormat="1" ht="21" customHeight="1">
      <c r="A7" s="898"/>
      <c r="B7" s="898"/>
      <c r="C7" s="894" t="s">
        <v>42</v>
      </c>
      <c r="D7" s="894" t="s">
        <v>7</v>
      </c>
      <c r="E7" s="894"/>
      <c r="F7" s="896"/>
      <c r="G7" s="896"/>
      <c r="H7" s="896" t="s">
        <v>102</v>
      </c>
      <c r="I7" s="894" t="s">
        <v>103</v>
      </c>
      <c r="J7" s="894"/>
      <c r="K7" s="894"/>
      <c r="L7" s="894"/>
      <c r="M7" s="894"/>
      <c r="N7" s="894"/>
      <c r="O7" s="894"/>
      <c r="P7" s="894"/>
      <c r="Q7" s="894"/>
      <c r="R7" s="896" t="s">
        <v>128</v>
      </c>
      <c r="S7" s="894"/>
      <c r="T7" s="893"/>
      <c r="U7" s="473"/>
      <c r="V7" s="415"/>
      <c r="W7" s="415"/>
      <c r="X7" s="415"/>
      <c r="Y7" s="415"/>
      <c r="Z7" s="415"/>
      <c r="AA7" s="415"/>
      <c r="AB7" s="415"/>
      <c r="AC7" s="415"/>
      <c r="AD7" s="415"/>
    </row>
    <row r="8" spans="1:30" ht="21.75" customHeight="1">
      <c r="A8" s="898"/>
      <c r="B8" s="898"/>
      <c r="C8" s="894"/>
      <c r="D8" s="894" t="s">
        <v>129</v>
      </c>
      <c r="E8" s="894" t="s">
        <v>130</v>
      </c>
      <c r="F8" s="896"/>
      <c r="G8" s="896"/>
      <c r="H8" s="896"/>
      <c r="I8" s="896" t="s">
        <v>513</v>
      </c>
      <c r="J8" s="894" t="s">
        <v>7</v>
      </c>
      <c r="K8" s="894"/>
      <c r="L8" s="894"/>
      <c r="M8" s="894"/>
      <c r="N8" s="894"/>
      <c r="O8" s="894"/>
      <c r="P8" s="894"/>
      <c r="Q8" s="894"/>
      <c r="R8" s="896"/>
      <c r="S8" s="894"/>
      <c r="T8" s="893"/>
      <c r="U8" s="473"/>
      <c r="V8" s="381"/>
      <c r="W8" s="381"/>
      <c r="X8" s="381"/>
      <c r="Y8" s="381"/>
      <c r="Z8" s="381"/>
      <c r="AA8" s="381"/>
      <c r="AB8" s="381"/>
      <c r="AC8" s="381"/>
      <c r="AD8" s="381"/>
    </row>
    <row r="9" spans="1:30" ht="84" customHeight="1">
      <c r="A9" s="898"/>
      <c r="B9" s="898"/>
      <c r="C9" s="894"/>
      <c r="D9" s="894"/>
      <c r="E9" s="894"/>
      <c r="F9" s="896"/>
      <c r="G9" s="896"/>
      <c r="H9" s="896"/>
      <c r="I9" s="896"/>
      <c r="J9" s="448" t="s">
        <v>131</v>
      </c>
      <c r="K9" s="448" t="s">
        <v>132</v>
      </c>
      <c r="L9" s="448" t="s">
        <v>124</v>
      </c>
      <c r="M9" s="449" t="s">
        <v>105</v>
      </c>
      <c r="N9" s="449" t="s">
        <v>133</v>
      </c>
      <c r="O9" s="449" t="s">
        <v>108</v>
      </c>
      <c r="P9" s="449" t="s">
        <v>251</v>
      </c>
      <c r="Q9" s="449" t="s">
        <v>111</v>
      </c>
      <c r="R9" s="896"/>
      <c r="S9" s="894"/>
      <c r="T9" s="893"/>
      <c r="U9" s="448" t="s">
        <v>529</v>
      </c>
      <c r="V9" s="381"/>
      <c r="W9" s="381"/>
      <c r="X9" s="381"/>
      <c r="Y9" s="381"/>
      <c r="Z9" s="381"/>
      <c r="AA9" s="381"/>
      <c r="AB9" s="381"/>
      <c r="AC9" s="381"/>
      <c r="AD9" s="381"/>
    </row>
    <row r="10" spans="1:21" ht="19.5" customHeight="1">
      <c r="A10" s="899" t="s">
        <v>6</v>
      </c>
      <c r="B10" s="900"/>
      <c r="C10" s="450">
        <v>1</v>
      </c>
      <c r="D10" s="450">
        <v>2</v>
      </c>
      <c r="E10" s="450">
        <v>3</v>
      </c>
      <c r="F10" s="450">
        <v>4</v>
      </c>
      <c r="G10" s="450">
        <v>5</v>
      </c>
      <c r="H10" s="450">
        <v>6</v>
      </c>
      <c r="I10" s="450">
        <v>7</v>
      </c>
      <c r="J10" s="450">
        <v>8</v>
      </c>
      <c r="K10" s="450">
        <v>9</v>
      </c>
      <c r="L10" s="450" t="s">
        <v>83</v>
      </c>
      <c r="M10" s="450" t="s">
        <v>84</v>
      </c>
      <c r="N10" s="450" t="s">
        <v>85</v>
      </c>
      <c r="O10" s="450" t="s">
        <v>86</v>
      </c>
      <c r="P10" s="450" t="s">
        <v>87</v>
      </c>
      <c r="Q10" s="450" t="s">
        <v>253</v>
      </c>
      <c r="R10" s="450" t="s">
        <v>520</v>
      </c>
      <c r="S10" s="450" t="s">
        <v>519</v>
      </c>
      <c r="T10" s="451" t="s">
        <v>518</v>
      </c>
      <c r="U10" s="450" t="s">
        <v>531</v>
      </c>
    </row>
    <row r="11" spans="1:21" ht="19.5" customHeight="1">
      <c r="A11" s="955" t="s">
        <v>30</v>
      </c>
      <c r="B11" s="955"/>
      <c r="C11" s="472">
        <f aca="true" t="shared" si="0" ref="C11:S11">+C12+C22</f>
        <v>735508180</v>
      </c>
      <c r="D11" s="472">
        <f t="shared" si="0"/>
        <v>636078611</v>
      </c>
      <c r="E11" s="472">
        <f t="shared" si="0"/>
        <v>99429569</v>
      </c>
      <c r="F11" s="472">
        <f t="shared" si="0"/>
        <v>118175</v>
      </c>
      <c r="G11" s="472">
        <f t="shared" si="0"/>
        <v>0</v>
      </c>
      <c r="H11" s="472">
        <f t="shared" si="0"/>
        <v>735390005</v>
      </c>
      <c r="I11" s="472">
        <f t="shared" si="0"/>
        <v>469101902</v>
      </c>
      <c r="J11" s="472">
        <f t="shared" si="0"/>
        <v>22916079</v>
      </c>
      <c r="K11" s="472">
        <f t="shared" si="0"/>
        <v>4025720</v>
      </c>
      <c r="L11" s="472">
        <f t="shared" si="0"/>
        <v>0</v>
      </c>
      <c r="M11" s="472">
        <f t="shared" si="0"/>
        <v>416140471</v>
      </c>
      <c r="N11" s="472">
        <f t="shared" si="0"/>
        <v>16592291</v>
      </c>
      <c r="O11" s="472">
        <f t="shared" si="0"/>
        <v>5974675</v>
      </c>
      <c r="P11" s="472">
        <f t="shared" si="0"/>
        <v>0</v>
      </c>
      <c r="Q11" s="472">
        <f t="shared" si="0"/>
        <v>3452666</v>
      </c>
      <c r="R11" s="472">
        <f t="shared" si="0"/>
        <v>266288103</v>
      </c>
      <c r="S11" s="472">
        <f t="shared" si="0"/>
        <v>708448206</v>
      </c>
      <c r="T11" s="461">
        <f aca="true" t="shared" si="1" ref="T11:T43">(((J11+K11+L11))/I11)*100</f>
        <v>5.7432721728764164</v>
      </c>
      <c r="U11" s="465">
        <f>I11/H11</f>
        <v>0.6378954008220441</v>
      </c>
    </row>
    <row r="12" spans="1:21" ht="19.5" customHeight="1">
      <c r="A12" s="431" t="s">
        <v>0</v>
      </c>
      <c r="B12" s="430" t="s">
        <v>512</v>
      </c>
      <c r="C12" s="472">
        <f aca="true" t="shared" si="2" ref="C12:K12">SUM(C13:C21)</f>
        <v>86271389</v>
      </c>
      <c r="D12" s="472">
        <f t="shared" si="2"/>
        <v>84755030</v>
      </c>
      <c r="E12" s="472">
        <f t="shared" si="2"/>
        <v>1516359</v>
      </c>
      <c r="F12" s="472">
        <f t="shared" si="2"/>
        <v>0</v>
      </c>
      <c r="G12" s="472">
        <f t="shared" si="2"/>
        <v>0</v>
      </c>
      <c r="H12" s="472">
        <f t="shared" si="2"/>
        <v>86271389</v>
      </c>
      <c r="I12" s="472">
        <f t="shared" si="2"/>
        <v>53254948</v>
      </c>
      <c r="J12" s="472">
        <f t="shared" si="2"/>
        <v>625184</v>
      </c>
      <c r="K12" s="472">
        <f t="shared" si="2"/>
        <v>8035</v>
      </c>
      <c r="L12" s="472"/>
      <c r="M12" s="472">
        <f aca="true" t="shared" si="3" ref="M12:S12">SUM(M13:M21)</f>
        <v>50165251</v>
      </c>
      <c r="N12" s="472">
        <f t="shared" si="3"/>
        <v>1609773</v>
      </c>
      <c r="O12" s="472">
        <f t="shared" si="3"/>
        <v>23750</v>
      </c>
      <c r="P12" s="472">
        <f t="shared" si="3"/>
        <v>0</v>
      </c>
      <c r="Q12" s="472">
        <f t="shared" si="3"/>
        <v>822955</v>
      </c>
      <c r="R12" s="472">
        <f t="shared" si="3"/>
        <v>33016441</v>
      </c>
      <c r="S12" s="472">
        <f t="shared" si="3"/>
        <v>85638170</v>
      </c>
      <c r="T12" s="461">
        <f t="shared" si="1"/>
        <v>1.1890331767857514</v>
      </c>
      <c r="U12" s="465">
        <f aca="true" t="shared" si="4" ref="U12:U80">I12/H12</f>
        <v>0.6172955903144205</v>
      </c>
    </row>
    <row r="13" spans="1:21" ht="19.5" customHeight="1">
      <c r="A13" s="431" t="s">
        <v>43</v>
      </c>
      <c r="B13" s="430" t="s">
        <v>435</v>
      </c>
      <c r="C13" s="472">
        <f aca="true" t="shared" si="5" ref="C13:C21">+D13+E13</f>
        <v>0</v>
      </c>
      <c r="D13" s="472"/>
      <c r="E13" s="472"/>
      <c r="F13" s="472"/>
      <c r="G13" s="472"/>
      <c r="H13" s="472">
        <f aca="true" t="shared" si="6" ref="H13:H21">SUM(I13,R13)</f>
        <v>0</v>
      </c>
      <c r="I13" s="472">
        <f aca="true" t="shared" si="7" ref="I13:I21">SUM(J13:Q13)</f>
        <v>0</v>
      </c>
      <c r="J13" s="472"/>
      <c r="K13" s="472"/>
      <c r="L13" s="472"/>
      <c r="M13" s="472"/>
      <c r="N13" s="472"/>
      <c r="O13" s="472"/>
      <c r="P13" s="472"/>
      <c r="Q13" s="472"/>
      <c r="R13" s="472"/>
      <c r="S13" s="956">
        <f aca="true" t="shared" si="8" ref="S13:S21">SUM(M13:R13)</f>
        <v>0</v>
      </c>
      <c r="T13" s="461" t="e">
        <f t="shared" si="1"/>
        <v>#DIV/0!</v>
      </c>
      <c r="U13" s="465" t="e">
        <f t="shared" si="4"/>
        <v>#DIV/0!</v>
      </c>
    </row>
    <row r="14" spans="1:21" ht="19.5" customHeight="1">
      <c r="A14" s="431" t="s">
        <v>44</v>
      </c>
      <c r="B14" s="430" t="s">
        <v>511</v>
      </c>
      <c r="C14" s="472">
        <f t="shared" si="5"/>
        <v>0</v>
      </c>
      <c r="D14" s="472"/>
      <c r="E14" s="472"/>
      <c r="F14" s="472"/>
      <c r="G14" s="472"/>
      <c r="H14" s="472">
        <f t="shared" si="6"/>
        <v>0</v>
      </c>
      <c r="I14" s="472">
        <f t="shared" si="7"/>
        <v>0</v>
      </c>
      <c r="J14" s="472"/>
      <c r="K14" s="472"/>
      <c r="L14" s="472"/>
      <c r="M14" s="472"/>
      <c r="N14" s="472"/>
      <c r="O14" s="472"/>
      <c r="P14" s="472"/>
      <c r="Q14" s="472"/>
      <c r="R14" s="472"/>
      <c r="S14" s="956">
        <f t="shared" si="8"/>
        <v>0</v>
      </c>
      <c r="T14" s="461" t="e">
        <f t="shared" si="1"/>
        <v>#DIV/0!</v>
      </c>
      <c r="U14" s="465" t="e">
        <f t="shared" si="4"/>
        <v>#DIV/0!</v>
      </c>
    </row>
    <row r="15" spans="1:21" ht="19.5" customHeight="1">
      <c r="A15" s="431" t="s">
        <v>49</v>
      </c>
      <c r="B15" s="430" t="s">
        <v>510</v>
      </c>
      <c r="C15" s="472">
        <f t="shared" si="5"/>
        <v>6373194</v>
      </c>
      <c r="D15" s="472">
        <v>6373194</v>
      </c>
      <c r="E15" s="472"/>
      <c r="F15" s="472"/>
      <c r="G15" s="472"/>
      <c r="H15" s="472">
        <f t="shared" si="6"/>
        <v>6373194</v>
      </c>
      <c r="I15" s="472">
        <f t="shared" si="7"/>
        <v>5338385</v>
      </c>
      <c r="J15" s="472">
        <v>0</v>
      </c>
      <c r="K15" s="472">
        <v>0</v>
      </c>
      <c r="L15" s="472"/>
      <c r="M15" s="472">
        <v>4850212</v>
      </c>
      <c r="N15" s="472">
        <v>406560</v>
      </c>
      <c r="O15" s="472">
        <v>23750</v>
      </c>
      <c r="P15" s="472"/>
      <c r="Q15" s="472">
        <v>57863</v>
      </c>
      <c r="R15" s="472">
        <v>1034809</v>
      </c>
      <c r="S15" s="956">
        <f t="shared" si="8"/>
        <v>6373194</v>
      </c>
      <c r="T15" s="461">
        <f t="shared" si="1"/>
        <v>0</v>
      </c>
      <c r="U15" s="465">
        <f t="shared" si="4"/>
        <v>0.8376310214313263</v>
      </c>
    </row>
    <row r="16" spans="1:21" ht="19.5" customHeight="1">
      <c r="A16" s="431" t="s">
        <v>58</v>
      </c>
      <c r="B16" s="430" t="s">
        <v>509</v>
      </c>
      <c r="C16" s="472">
        <f t="shared" si="5"/>
        <v>31605499</v>
      </c>
      <c r="D16" s="472">
        <v>31605499</v>
      </c>
      <c r="E16" s="472"/>
      <c r="F16" s="472"/>
      <c r="G16" s="472"/>
      <c r="H16" s="472">
        <f t="shared" si="6"/>
        <v>31605499</v>
      </c>
      <c r="I16" s="472">
        <f t="shared" si="7"/>
        <v>22594817</v>
      </c>
      <c r="J16" s="472">
        <v>20002</v>
      </c>
      <c r="K16" s="472">
        <v>0</v>
      </c>
      <c r="L16" s="472"/>
      <c r="M16" s="472">
        <v>21598973</v>
      </c>
      <c r="N16" s="472">
        <v>975842</v>
      </c>
      <c r="O16" s="472"/>
      <c r="P16" s="472"/>
      <c r="Q16" s="472"/>
      <c r="R16" s="472">
        <v>9010682</v>
      </c>
      <c r="S16" s="956">
        <f t="shared" si="8"/>
        <v>31585497</v>
      </c>
      <c r="T16" s="461">
        <f t="shared" si="1"/>
        <v>0.0885247267105549</v>
      </c>
      <c r="U16" s="465">
        <f t="shared" si="4"/>
        <v>0.7149014480043488</v>
      </c>
    </row>
    <row r="17" spans="1:21" ht="19.5" customHeight="1">
      <c r="A17" s="431" t="s">
        <v>59</v>
      </c>
      <c r="B17" s="470" t="s">
        <v>508</v>
      </c>
      <c r="C17" s="472">
        <f t="shared" si="5"/>
        <v>14848331</v>
      </c>
      <c r="D17" s="472">
        <v>14213016</v>
      </c>
      <c r="E17" s="472">
        <v>635315</v>
      </c>
      <c r="F17" s="472"/>
      <c r="G17" s="472"/>
      <c r="H17" s="472">
        <f t="shared" si="6"/>
        <v>14848331</v>
      </c>
      <c r="I17" s="472">
        <f t="shared" si="7"/>
        <v>5855649</v>
      </c>
      <c r="J17" s="472"/>
      <c r="K17" s="472">
        <v>0</v>
      </c>
      <c r="L17" s="472"/>
      <c r="M17" s="472">
        <v>5122674</v>
      </c>
      <c r="N17" s="472"/>
      <c r="O17" s="472"/>
      <c r="P17" s="472"/>
      <c r="Q17" s="472">
        <v>732975</v>
      </c>
      <c r="R17" s="472">
        <v>8992682</v>
      </c>
      <c r="S17" s="956">
        <f t="shared" si="8"/>
        <v>14848331</v>
      </c>
      <c r="T17" s="461">
        <f t="shared" si="1"/>
        <v>0</v>
      </c>
      <c r="U17" s="465">
        <f t="shared" si="4"/>
        <v>0.39436412078906374</v>
      </c>
    </row>
    <row r="18" spans="1:21" ht="19.5" customHeight="1">
      <c r="A18" s="431" t="s">
        <v>60</v>
      </c>
      <c r="B18" s="430" t="s">
        <v>507</v>
      </c>
      <c r="C18" s="472">
        <f t="shared" si="5"/>
        <v>13141113</v>
      </c>
      <c r="D18" s="472">
        <v>12975894</v>
      </c>
      <c r="E18" s="472">
        <v>165219</v>
      </c>
      <c r="F18" s="472"/>
      <c r="G18" s="472"/>
      <c r="H18" s="472">
        <f t="shared" si="6"/>
        <v>13141113</v>
      </c>
      <c r="I18" s="472">
        <f t="shared" si="7"/>
        <v>2673287</v>
      </c>
      <c r="J18" s="472">
        <v>252289</v>
      </c>
      <c r="K18" s="472">
        <v>0</v>
      </c>
      <c r="L18" s="472"/>
      <c r="M18" s="472">
        <v>2193627</v>
      </c>
      <c r="N18" s="472">
        <v>227371</v>
      </c>
      <c r="O18" s="472"/>
      <c r="P18" s="472"/>
      <c r="Q18" s="472"/>
      <c r="R18" s="472">
        <v>10467826</v>
      </c>
      <c r="S18" s="956">
        <f t="shared" si="8"/>
        <v>12888824</v>
      </c>
      <c r="T18" s="461">
        <f t="shared" si="1"/>
        <v>9.43740795507553</v>
      </c>
      <c r="U18" s="465">
        <f t="shared" si="4"/>
        <v>0.20342926812972387</v>
      </c>
    </row>
    <row r="19" spans="1:21" ht="19.5" customHeight="1">
      <c r="A19" s="431" t="s">
        <v>61</v>
      </c>
      <c r="B19" s="430" t="s">
        <v>506</v>
      </c>
      <c r="C19" s="472">
        <f t="shared" si="5"/>
        <v>3397246</v>
      </c>
      <c r="D19" s="472">
        <v>3387246</v>
      </c>
      <c r="E19" s="472">
        <v>10000</v>
      </c>
      <c r="F19" s="472"/>
      <c r="G19" s="472"/>
      <c r="H19" s="472">
        <f t="shared" si="6"/>
        <v>3397246</v>
      </c>
      <c r="I19" s="472">
        <f t="shared" si="7"/>
        <v>2800183</v>
      </c>
      <c r="J19" s="472">
        <v>14525</v>
      </c>
      <c r="K19" s="472"/>
      <c r="L19" s="472"/>
      <c r="M19" s="472">
        <v>2785658</v>
      </c>
      <c r="N19" s="472"/>
      <c r="O19" s="472"/>
      <c r="P19" s="472"/>
      <c r="Q19" s="472"/>
      <c r="R19" s="472">
        <v>597063</v>
      </c>
      <c r="S19" s="956">
        <f t="shared" si="8"/>
        <v>3382721</v>
      </c>
      <c r="T19" s="461">
        <f t="shared" si="1"/>
        <v>0.5187160981978678</v>
      </c>
      <c r="U19" s="465">
        <f t="shared" si="4"/>
        <v>0.8242508785057072</v>
      </c>
    </row>
    <row r="20" spans="1:21" ht="19.5" customHeight="1">
      <c r="A20" s="431" t="s">
        <v>62</v>
      </c>
      <c r="B20" s="430" t="s">
        <v>568</v>
      </c>
      <c r="C20" s="472">
        <f t="shared" si="5"/>
        <v>8607424</v>
      </c>
      <c r="D20" s="472">
        <v>8144684</v>
      </c>
      <c r="E20" s="472">
        <v>462740</v>
      </c>
      <c r="F20" s="472"/>
      <c r="G20" s="472"/>
      <c r="H20" s="472">
        <f t="shared" si="6"/>
        <v>8607424</v>
      </c>
      <c r="I20" s="472">
        <f t="shared" si="7"/>
        <v>8119202</v>
      </c>
      <c r="J20" s="472">
        <v>334618</v>
      </c>
      <c r="K20" s="472">
        <v>8035</v>
      </c>
      <c r="L20" s="472"/>
      <c r="M20" s="472">
        <v>7744432</v>
      </c>
      <c r="N20" s="472"/>
      <c r="O20" s="472"/>
      <c r="P20" s="472"/>
      <c r="Q20" s="472">
        <v>32117</v>
      </c>
      <c r="R20" s="472">
        <v>488222</v>
      </c>
      <c r="S20" s="956">
        <f t="shared" si="8"/>
        <v>8264771</v>
      </c>
      <c r="T20" s="461">
        <f t="shared" si="1"/>
        <v>4.220279283604472</v>
      </c>
      <c r="U20" s="465">
        <f t="shared" si="4"/>
        <v>0.9432789647634414</v>
      </c>
    </row>
    <row r="21" spans="1:21" ht="19.5" customHeight="1">
      <c r="A21" s="431" t="s">
        <v>63</v>
      </c>
      <c r="B21" s="430" t="s">
        <v>564</v>
      </c>
      <c r="C21" s="472">
        <f t="shared" si="5"/>
        <v>8298582</v>
      </c>
      <c r="D21" s="472">
        <v>8055497</v>
      </c>
      <c r="E21" s="472">
        <v>243085</v>
      </c>
      <c r="F21" s="472"/>
      <c r="G21" s="472"/>
      <c r="H21" s="472">
        <f t="shared" si="6"/>
        <v>8298582</v>
      </c>
      <c r="I21" s="472">
        <f t="shared" si="7"/>
        <v>5873425</v>
      </c>
      <c r="J21" s="472">
        <v>3750</v>
      </c>
      <c r="K21" s="472">
        <v>0</v>
      </c>
      <c r="L21" s="472"/>
      <c r="M21" s="472">
        <v>5869675</v>
      </c>
      <c r="N21" s="472"/>
      <c r="O21" s="472"/>
      <c r="P21" s="472"/>
      <c r="Q21" s="472"/>
      <c r="R21" s="472">
        <v>2425157</v>
      </c>
      <c r="S21" s="956">
        <f t="shared" si="8"/>
        <v>8294832</v>
      </c>
      <c r="T21" s="461">
        <f t="shared" si="1"/>
        <v>0.06384690363799657</v>
      </c>
      <c r="U21" s="465">
        <f t="shared" si="4"/>
        <v>0.7077624827952534</v>
      </c>
    </row>
    <row r="22" spans="1:21" ht="19.5" customHeight="1">
      <c r="A22" s="431" t="s">
        <v>1</v>
      </c>
      <c r="B22" s="430" t="s">
        <v>17</v>
      </c>
      <c r="C22" s="472">
        <f aca="true" t="shared" si="9" ref="C22:S22">+C23+C32+C38+C43+C48+C54+C61+C68+C75</f>
        <v>649236791</v>
      </c>
      <c r="D22" s="472">
        <f t="shared" si="9"/>
        <v>551323581</v>
      </c>
      <c r="E22" s="472">
        <f t="shared" si="9"/>
        <v>97913210</v>
      </c>
      <c r="F22" s="472">
        <f t="shared" si="9"/>
        <v>118175</v>
      </c>
      <c r="G22" s="472">
        <f t="shared" si="9"/>
        <v>0</v>
      </c>
      <c r="H22" s="472">
        <f t="shared" si="9"/>
        <v>649118616</v>
      </c>
      <c r="I22" s="472">
        <f t="shared" si="9"/>
        <v>415846954</v>
      </c>
      <c r="J22" s="472">
        <f t="shared" si="9"/>
        <v>22290895</v>
      </c>
      <c r="K22" s="472">
        <f t="shared" si="9"/>
        <v>4017685</v>
      </c>
      <c r="L22" s="472">
        <f t="shared" si="9"/>
        <v>0</v>
      </c>
      <c r="M22" s="472">
        <f t="shared" si="9"/>
        <v>365975220</v>
      </c>
      <c r="N22" s="472">
        <f t="shared" si="9"/>
        <v>14982518</v>
      </c>
      <c r="O22" s="472">
        <f t="shared" si="9"/>
        <v>5950925</v>
      </c>
      <c r="P22" s="472">
        <f t="shared" si="9"/>
        <v>0</v>
      </c>
      <c r="Q22" s="472">
        <f t="shared" si="9"/>
        <v>2629711</v>
      </c>
      <c r="R22" s="472">
        <f t="shared" si="9"/>
        <v>233271662</v>
      </c>
      <c r="S22" s="472">
        <f t="shared" si="9"/>
        <v>622810036</v>
      </c>
      <c r="T22" s="461">
        <f t="shared" si="1"/>
        <v>6.326505399868817</v>
      </c>
      <c r="U22" s="465">
        <f t="shared" si="4"/>
        <v>0.6406332275024447</v>
      </c>
    </row>
    <row r="23" spans="1:21" ht="19.5" customHeight="1">
      <c r="A23" s="431" t="s">
        <v>43</v>
      </c>
      <c r="B23" s="430" t="s">
        <v>504</v>
      </c>
      <c r="C23" s="472">
        <f aca="true" t="shared" si="10" ref="C23:S23">+C24+C25+C26+C27+C28+C29+C30+C31</f>
        <v>156992882</v>
      </c>
      <c r="D23" s="472">
        <f t="shared" si="10"/>
        <v>135558879</v>
      </c>
      <c r="E23" s="472">
        <f t="shared" si="10"/>
        <v>21434003</v>
      </c>
      <c r="F23" s="472">
        <f t="shared" si="10"/>
        <v>0</v>
      </c>
      <c r="G23" s="472">
        <f t="shared" si="10"/>
        <v>0</v>
      </c>
      <c r="H23" s="472">
        <f t="shared" si="10"/>
        <v>156992882</v>
      </c>
      <c r="I23" s="472">
        <f t="shared" si="10"/>
        <v>79328734</v>
      </c>
      <c r="J23" s="472">
        <f t="shared" si="10"/>
        <v>8118072</v>
      </c>
      <c r="K23" s="472">
        <f t="shared" si="10"/>
        <v>599178</v>
      </c>
      <c r="L23" s="472">
        <f t="shared" si="10"/>
        <v>0</v>
      </c>
      <c r="M23" s="472">
        <f t="shared" si="10"/>
        <v>54291538</v>
      </c>
      <c r="N23" s="472">
        <f t="shared" si="10"/>
        <v>14294990</v>
      </c>
      <c r="O23" s="472">
        <f t="shared" si="10"/>
        <v>20157</v>
      </c>
      <c r="P23" s="472">
        <f t="shared" si="10"/>
        <v>0</v>
      </c>
      <c r="Q23" s="472">
        <f t="shared" si="10"/>
        <v>2004799</v>
      </c>
      <c r="R23" s="472">
        <f t="shared" si="10"/>
        <v>77664148</v>
      </c>
      <c r="S23" s="472">
        <f t="shared" si="10"/>
        <v>148275632</v>
      </c>
      <c r="T23" s="461">
        <f t="shared" si="1"/>
        <v>10.988767323577859</v>
      </c>
      <c r="U23" s="465">
        <f t="shared" si="4"/>
        <v>0.5053014696551656</v>
      </c>
    </row>
    <row r="24" spans="1:21" ht="19.5" customHeight="1">
      <c r="A24" s="431" t="s">
        <v>45</v>
      </c>
      <c r="B24" s="957" t="s">
        <v>534</v>
      </c>
      <c r="C24" s="472">
        <f>+D24+E24</f>
        <v>5163172</v>
      </c>
      <c r="D24" s="922">
        <f>4582215</f>
        <v>4582215</v>
      </c>
      <c r="E24" s="922">
        <v>580957</v>
      </c>
      <c r="F24" s="922"/>
      <c r="G24" s="922"/>
      <c r="H24" s="472">
        <f>+I24+R24</f>
        <v>5163172</v>
      </c>
      <c r="I24" s="472">
        <f>+J24+K24+L24+M24+N24+O24+P24+Q24</f>
        <v>1346699</v>
      </c>
      <c r="J24" s="922">
        <v>127580</v>
      </c>
      <c r="K24" s="922"/>
      <c r="L24" s="958"/>
      <c r="M24" s="922">
        <v>1219119</v>
      </c>
      <c r="N24" s="958"/>
      <c r="O24" s="922"/>
      <c r="P24" s="958"/>
      <c r="Q24" s="958"/>
      <c r="R24" s="922">
        <v>3816473</v>
      </c>
      <c r="S24" s="956">
        <f>+R24+Q24+P24+O24+N24+M24</f>
        <v>5035592</v>
      </c>
      <c r="T24" s="461">
        <f t="shared" si="1"/>
        <v>9.473534917602226</v>
      </c>
      <c r="U24" s="465">
        <f t="shared" si="4"/>
        <v>0.26082783994025377</v>
      </c>
    </row>
    <row r="25" spans="1:21" ht="19.5" customHeight="1">
      <c r="A25" s="431" t="s">
        <v>46</v>
      </c>
      <c r="B25" s="959" t="s">
        <v>554</v>
      </c>
      <c r="C25" s="472">
        <f aca="true" t="shared" si="11" ref="C25:C31">+D25+E25</f>
        <v>28423037</v>
      </c>
      <c r="D25" s="922">
        <v>28322386</v>
      </c>
      <c r="E25" s="922">
        <v>100651</v>
      </c>
      <c r="F25" s="922"/>
      <c r="G25" s="922"/>
      <c r="H25" s="472">
        <f aca="true" t="shared" si="12" ref="H25:H31">+I25+R25</f>
        <v>28423037</v>
      </c>
      <c r="I25" s="472">
        <f aca="true" t="shared" si="13" ref="I25:I31">+J25+K25+L25+M25+N25+O25+P25+Q25</f>
        <v>10798951</v>
      </c>
      <c r="J25" s="922">
        <v>1861430</v>
      </c>
      <c r="K25" s="922">
        <v>18834</v>
      </c>
      <c r="L25" s="958"/>
      <c r="M25" s="922">
        <v>8667159</v>
      </c>
      <c r="N25" s="922">
        <v>251528</v>
      </c>
      <c r="O25" s="922"/>
      <c r="P25" s="922"/>
      <c r="Q25" s="922"/>
      <c r="R25" s="922">
        <v>17624086</v>
      </c>
      <c r="S25" s="956">
        <f aca="true" t="shared" si="14" ref="S25:S37">+R25+Q25+P25+O25+N25+M25</f>
        <v>26542773</v>
      </c>
      <c r="T25" s="461">
        <f t="shared" si="1"/>
        <v>17.411543028577498</v>
      </c>
      <c r="U25" s="465">
        <f t="shared" si="4"/>
        <v>0.3799365634291649</v>
      </c>
    </row>
    <row r="26" spans="1:21" ht="19.5" customHeight="1">
      <c r="A26" s="431" t="s">
        <v>104</v>
      </c>
      <c r="B26" s="960" t="s">
        <v>555</v>
      </c>
      <c r="C26" s="472">
        <f t="shared" si="11"/>
        <v>21945825</v>
      </c>
      <c r="D26" s="920">
        <v>17698430</v>
      </c>
      <c r="E26" s="922">
        <v>4247395</v>
      </c>
      <c r="F26" s="922"/>
      <c r="G26" s="922"/>
      <c r="H26" s="472">
        <f t="shared" si="12"/>
        <v>21945825</v>
      </c>
      <c r="I26" s="472">
        <f t="shared" si="13"/>
        <v>15231742</v>
      </c>
      <c r="J26" s="922">
        <v>4811742</v>
      </c>
      <c r="K26" s="922">
        <v>256677</v>
      </c>
      <c r="L26" s="958"/>
      <c r="M26" s="922">
        <v>10163322</v>
      </c>
      <c r="N26" s="922"/>
      <c r="O26" s="922"/>
      <c r="P26" s="958"/>
      <c r="Q26" s="922">
        <v>1</v>
      </c>
      <c r="R26" s="922">
        <v>6714083</v>
      </c>
      <c r="S26" s="956">
        <f t="shared" si="14"/>
        <v>16877406</v>
      </c>
      <c r="T26" s="461">
        <f t="shared" si="1"/>
        <v>33.27537323045519</v>
      </c>
      <c r="U26" s="465">
        <f t="shared" si="4"/>
        <v>0.6940610343880897</v>
      </c>
    </row>
    <row r="27" spans="1:21" ht="19.5" customHeight="1">
      <c r="A27" s="431" t="s">
        <v>106</v>
      </c>
      <c r="B27" s="960" t="s">
        <v>501</v>
      </c>
      <c r="C27" s="472">
        <f t="shared" si="11"/>
        <v>25206505</v>
      </c>
      <c r="D27" s="920">
        <v>24445756</v>
      </c>
      <c r="E27" s="922">
        <v>760749</v>
      </c>
      <c r="F27" s="922"/>
      <c r="G27" s="922"/>
      <c r="H27" s="472">
        <f t="shared" si="12"/>
        <v>25206505</v>
      </c>
      <c r="I27" s="472">
        <f t="shared" si="13"/>
        <v>11208671</v>
      </c>
      <c r="J27" s="922">
        <v>228172</v>
      </c>
      <c r="K27" s="922"/>
      <c r="L27" s="958"/>
      <c r="M27" s="922">
        <f>9748796-4470</f>
        <v>9744326</v>
      </c>
      <c r="N27" s="922">
        <v>102625</v>
      </c>
      <c r="O27" s="922"/>
      <c r="P27" s="958"/>
      <c r="Q27" s="922">
        <v>1133548</v>
      </c>
      <c r="R27" s="922">
        <f>13993364+4470</f>
        <v>13997834</v>
      </c>
      <c r="S27" s="956">
        <f t="shared" si="14"/>
        <v>24978333</v>
      </c>
      <c r="T27" s="461">
        <f t="shared" si="1"/>
        <v>2.0356739884683916</v>
      </c>
      <c r="U27" s="465">
        <f t="shared" si="4"/>
        <v>0.44467374592391923</v>
      </c>
    </row>
    <row r="28" spans="1:21" ht="19.5" customHeight="1">
      <c r="A28" s="431" t="s">
        <v>107</v>
      </c>
      <c r="B28" s="960" t="s">
        <v>500</v>
      </c>
      <c r="C28" s="472">
        <f t="shared" si="11"/>
        <v>33675606</v>
      </c>
      <c r="D28" s="920">
        <v>33232699</v>
      </c>
      <c r="E28" s="922">
        <v>442907</v>
      </c>
      <c r="F28" s="922"/>
      <c r="G28" s="922"/>
      <c r="H28" s="472">
        <f t="shared" si="12"/>
        <v>33675606</v>
      </c>
      <c r="I28" s="472">
        <f t="shared" si="13"/>
        <v>11909673</v>
      </c>
      <c r="J28" s="922">
        <v>663970</v>
      </c>
      <c r="K28" s="922"/>
      <c r="L28" s="958"/>
      <c r="M28" s="922">
        <v>11245703</v>
      </c>
      <c r="N28" s="958"/>
      <c r="O28" s="922"/>
      <c r="P28" s="958"/>
      <c r="Q28" s="922"/>
      <c r="R28" s="922">
        <v>21765933</v>
      </c>
      <c r="S28" s="956">
        <f t="shared" si="14"/>
        <v>33011636</v>
      </c>
      <c r="T28" s="461">
        <f t="shared" si="1"/>
        <v>5.575048114251332</v>
      </c>
      <c r="U28" s="465">
        <f t="shared" si="4"/>
        <v>0.3536587582121017</v>
      </c>
    </row>
    <row r="29" spans="1:21" ht="19.5" customHeight="1">
      <c r="A29" s="431" t="s">
        <v>109</v>
      </c>
      <c r="B29" s="960" t="s">
        <v>538</v>
      </c>
      <c r="C29" s="472">
        <f t="shared" si="11"/>
        <v>29169993</v>
      </c>
      <c r="D29" s="920">
        <v>15543503</v>
      </c>
      <c r="E29" s="922">
        <v>13626490</v>
      </c>
      <c r="F29" s="922"/>
      <c r="G29" s="922"/>
      <c r="H29" s="472">
        <f>+I29+R29</f>
        <v>29169993</v>
      </c>
      <c r="I29" s="472">
        <f>+J29+K29+L29+M29+N29+O29+P29+Q29</f>
        <v>21599319</v>
      </c>
      <c r="J29" s="922">
        <v>53575</v>
      </c>
      <c r="K29" s="922">
        <v>6723</v>
      </c>
      <c r="L29" s="958" t="s">
        <v>572</v>
      </c>
      <c r="M29" s="922">
        <v>7567851</v>
      </c>
      <c r="N29" s="922">
        <v>13940837</v>
      </c>
      <c r="O29" s="922"/>
      <c r="P29" s="958"/>
      <c r="Q29" s="922">
        <v>30333</v>
      </c>
      <c r="R29" s="922">
        <f>8570674-1000000</f>
        <v>7570674</v>
      </c>
      <c r="S29" s="956">
        <f>+R29+Q29+P29+O29+N29+M29</f>
        <v>29109695</v>
      </c>
      <c r="T29" s="461">
        <f>(((J29+K29+L29))/I29)*100</f>
        <v>0.27916620889760463</v>
      </c>
      <c r="U29" s="465">
        <f t="shared" si="4"/>
        <v>0.7404636332960381</v>
      </c>
    </row>
    <row r="30" spans="1:21" ht="19.5" customHeight="1">
      <c r="A30" s="431" t="s">
        <v>110</v>
      </c>
      <c r="B30" s="960" t="s">
        <v>542</v>
      </c>
      <c r="C30" s="472">
        <f t="shared" si="11"/>
        <v>5162206</v>
      </c>
      <c r="D30" s="922">
        <v>4593451</v>
      </c>
      <c r="E30" s="922">
        <v>568755</v>
      </c>
      <c r="F30" s="922"/>
      <c r="G30" s="922"/>
      <c r="H30" s="472">
        <f t="shared" si="12"/>
        <v>5162206</v>
      </c>
      <c r="I30" s="472">
        <f t="shared" si="13"/>
        <v>3132238</v>
      </c>
      <c r="J30" s="922">
        <v>44532</v>
      </c>
      <c r="K30" s="922"/>
      <c r="L30" s="958"/>
      <c r="M30" s="922">
        <v>3087406</v>
      </c>
      <c r="N30" s="922"/>
      <c r="O30" s="922"/>
      <c r="P30" s="958"/>
      <c r="Q30" s="922">
        <v>300</v>
      </c>
      <c r="R30" s="922">
        <v>2029968</v>
      </c>
      <c r="S30" s="956">
        <f t="shared" si="14"/>
        <v>5117674</v>
      </c>
      <c r="T30" s="461">
        <f t="shared" si="1"/>
        <v>1.4217310434264574</v>
      </c>
      <c r="U30" s="465">
        <f t="shared" si="4"/>
        <v>0.606763465076752</v>
      </c>
    </row>
    <row r="31" spans="1:21" ht="19.5" customHeight="1">
      <c r="A31" s="431" t="s">
        <v>123</v>
      </c>
      <c r="B31" s="959" t="s">
        <v>556</v>
      </c>
      <c r="C31" s="472">
        <f t="shared" si="11"/>
        <v>8246538</v>
      </c>
      <c r="D31" s="922">
        <v>7140439</v>
      </c>
      <c r="E31" s="922">
        <f>1101642+4457</f>
        <v>1106099</v>
      </c>
      <c r="F31" s="922"/>
      <c r="G31" s="922"/>
      <c r="H31" s="472">
        <f t="shared" si="12"/>
        <v>8246538</v>
      </c>
      <c r="I31" s="472">
        <f t="shared" si="13"/>
        <v>4101441</v>
      </c>
      <c r="J31" s="922">
        <f>327082-11</f>
        <v>327071</v>
      </c>
      <c r="K31" s="922">
        <v>316944</v>
      </c>
      <c r="L31" s="922"/>
      <c r="M31" s="922">
        <f>2657714+4468-65530</f>
        <v>2596652</v>
      </c>
      <c r="N31" s="922"/>
      <c r="O31" s="472">
        <v>20157</v>
      </c>
      <c r="P31" s="958"/>
      <c r="Q31" s="922">
        <v>840617</v>
      </c>
      <c r="R31" s="922">
        <f>4079567+65530</f>
        <v>4145097</v>
      </c>
      <c r="S31" s="956">
        <f t="shared" si="14"/>
        <v>7602523</v>
      </c>
      <c r="T31" s="461">
        <f t="shared" si="1"/>
        <v>15.702164190585698</v>
      </c>
      <c r="U31" s="465">
        <f t="shared" si="4"/>
        <v>0.49735307107055104</v>
      </c>
    </row>
    <row r="32" spans="1:21" ht="19.5" customHeight="1">
      <c r="A32" s="431" t="s">
        <v>44</v>
      </c>
      <c r="B32" s="430" t="s">
        <v>499</v>
      </c>
      <c r="C32" s="472">
        <f>+C33+C34+C35+C36+C37</f>
        <v>110019684</v>
      </c>
      <c r="D32" s="472">
        <f aca="true" t="shared" si="15" ref="D32:S32">+D33+D34+D35+D36+D37</f>
        <v>63860512</v>
      </c>
      <c r="E32" s="472">
        <f t="shared" si="15"/>
        <v>46159172</v>
      </c>
      <c r="F32" s="472">
        <f t="shared" si="15"/>
        <v>0</v>
      </c>
      <c r="G32" s="472">
        <f t="shared" si="15"/>
        <v>0</v>
      </c>
      <c r="H32" s="472">
        <f t="shared" si="15"/>
        <v>110019684</v>
      </c>
      <c r="I32" s="472">
        <f t="shared" si="15"/>
        <v>91094041</v>
      </c>
      <c r="J32" s="472">
        <f t="shared" si="15"/>
        <v>3551266</v>
      </c>
      <c r="K32" s="472">
        <f t="shared" si="15"/>
        <v>1792922</v>
      </c>
      <c r="L32" s="472">
        <f t="shared" si="15"/>
        <v>0</v>
      </c>
      <c r="M32" s="472">
        <f t="shared" si="15"/>
        <v>85749853</v>
      </c>
      <c r="N32" s="472">
        <f t="shared" si="15"/>
        <v>0</v>
      </c>
      <c r="O32" s="472">
        <f t="shared" si="15"/>
        <v>0</v>
      </c>
      <c r="P32" s="472">
        <f t="shared" si="15"/>
        <v>0</v>
      </c>
      <c r="Q32" s="472">
        <f t="shared" si="15"/>
        <v>0</v>
      </c>
      <c r="R32" s="472">
        <f t="shared" si="15"/>
        <v>18925643</v>
      </c>
      <c r="S32" s="472">
        <f t="shared" si="15"/>
        <v>104675496</v>
      </c>
      <c r="T32" s="461">
        <f t="shared" si="1"/>
        <v>5.866671344616274</v>
      </c>
      <c r="U32" s="465">
        <f t="shared" si="4"/>
        <v>0.8279794822897328</v>
      </c>
    </row>
    <row r="33" spans="1:21" ht="19.5" customHeight="1">
      <c r="A33" s="431" t="s">
        <v>47</v>
      </c>
      <c r="B33" s="452" t="s">
        <v>540</v>
      </c>
      <c r="C33" s="472">
        <f>+D33+E33</f>
        <v>7904838</v>
      </c>
      <c r="D33" s="483">
        <v>6587045</v>
      </c>
      <c r="E33" s="483">
        <v>1317793</v>
      </c>
      <c r="F33" s="483"/>
      <c r="G33" s="483"/>
      <c r="H33" s="472">
        <f>SUM(I33,R33)</f>
        <v>7904838</v>
      </c>
      <c r="I33" s="472">
        <f>+J33+K33+L33+M33+N33+O33+P33+Q33</f>
        <v>5939156</v>
      </c>
      <c r="J33" s="483">
        <v>99036</v>
      </c>
      <c r="K33" s="483">
        <v>234118</v>
      </c>
      <c r="L33" s="483">
        <v>0</v>
      </c>
      <c r="M33" s="483">
        <v>5606002</v>
      </c>
      <c r="N33" s="483">
        <v>0</v>
      </c>
      <c r="O33" s="483"/>
      <c r="P33" s="483"/>
      <c r="Q33" s="483">
        <v>0</v>
      </c>
      <c r="R33" s="483">
        <v>1965682</v>
      </c>
      <c r="S33" s="956">
        <f t="shared" si="14"/>
        <v>7571684</v>
      </c>
      <c r="T33" s="461">
        <f t="shared" si="1"/>
        <v>5.609450231649076</v>
      </c>
      <c r="U33" s="465">
        <f t="shared" si="4"/>
        <v>0.7513317793482928</v>
      </c>
    </row>
    <row r="34" spans="1:21" ht="19.5" customHeight="1">
      <c r="A34" s="431" t="s">
        <v>48</v>
      </c>
      <c r="B34" s="453" t="s">
        <v>498</v>
      </c>
      <c r="C34" s="472">
        <f aca="true" t="shared" si="16" ref="C34:C46">+D34+E34</f>
        <v>7726510</v>
      </c>
      <c r="D34" s="483">
        <v>7454667</v>
      </c>
      <c r="E34" s="483">
        <v>271843</v>
      </c>
      <c r="F34" s="483"/>
      <c r="G34" s="483"/>
      <c r="H34" s="472">
        <f>SUM(I34,R34)</f>
        <v>7726510</v>
      </c>
      <c r="I34" s="472">
        <f>+J34+K34+L34+M34+N34+O34+P34+Q34</f>
        <v>6081979</v>
      </c>
      <c r="J34" s="483">
        <v>98407</v>
      </c>
      <c r="K34" s="483">
        <v>0</v>
      </c>
      <c r="L34" s="483"/>
      <c r="M34" s="483">
        <v>5983572</v>
      </c>
      <c r="N34" s="483"/>
      <c r="O34" s="483"/>
      <c r="P34" s="483"/>
      <c r="Q34" s="483"/>
      <c r="R34" s="483">
        <v>1644531</v>
      </c>
      <c r="S34" s="956">
        <f t="shared" si="14"/>
        <v>7628103</v>
      </c>
      <c r="T34" s="461">
        <f t="shared" si="1"/>
        <v>1.6180095327524149</v>
      </c>
      <c r="U34" s="465">
        <f t="shared" si="4"/>
        <v>0.7871573323531581</v>
      </c>
    </row>
    <row r="35" spans="1:21" ht="19.5" customHeight="1">
      <c r="A35" s="431" t="s">
        <v>497</v>
      </c>
      <c r="B35" s="453" t="s">
        <v>502</v>
      </c>
      <c r="C35" s="472">
        <f t="shared" si="16"/>
        <v>30891206</v>
      </c>
      <c r="D35" s="483">
        <v>29325050</v>
      </c>
      <c r="E35" s="483">
        <v>1566156</v>
      </c>
      <c r="F35" s="483"/>
      <c r="G35" s="483"/>
      <c r="H35" s="472">
        <f>SUM(I35,R35)</f>
        <v>30891206</v>
      </c>
      <c r="I35" s="472">
        <f>+J35+K35+L35+M35+N35+O35+P35+Q35</f>
        <v>22767115</v>
      </c>
      <c r="J35" s="483">
        <v>164545</v>
      </c>
      <c r="K35" s="483">
        <v>1372954</v>
      </c>
      <c r="L35" s="483"/>
      <c r="M35" s="483">
        <v>21229616</v>
      </c>
      <c r="N35" s="483"/>
      <c r="O35" s="483"/>
      <c r="P35" s="483"/>
      <c r="Q35" s="483">
        <v>0</v>
      </c>
      <c r="R35" s="483">
        <v>8124091</v>
      </c>
      <c r="S35" s="956">
        <f t="shared" si="14"/>
        <v>29353707</v>
      </c>
      <c r="T35" s="461">
        <f t="shared" si="1"/>
        <v>6.753156910746047</v>
      </c>
      <c r="U35" s="465">
        <f t="shared" si="4"/>
        <v>0.7370095877771816</v>
      </c>
    </row>
    <row r="36" spans="1:21" ht="19.5" customHeight="1">
      <c r="A36" s="431" t="s">
        <v>495</v>
      </c>
      <c r="B36" s="453" t="s">
        <v>494</v>
      </c>
      <c r="C36" s="472">
        <f t="shared" si="16"/>
        <v>44329968</v>
      </c>
      <c r="D36" s="483">
        <v>6675741</v>
      </c>
      <c r="E36" s="483">
        <v>37654227</v>
      </c>
      <c r="F36" s="483"/>
      <c r="G36" s="483"/>
      <c r="H36" s="472">
        <f>SUM(I36,R36)</f>
        <v>44329968</v>
      </c>
      <c r="I36" s="472">
        <f>+J36+K36+L36+M36+N36+O36+P36+Q36</f>
        <v>40059733</v>
      </c>
      <c r="J36" s="483">
        <v>213919</v>
      </c>
      <c r="K36" s="483">
        <v>185850</v>
      </c>
      <c r="L36" s="483"/>
      <c r="M36" s="483">
        <v>39659964</v>
      </c>
      <c r="N36" s="483"/>
      <c r="O36" s="483"/>
      <c r="P36" s="483"/>
      <c r="Q36" s="483"/>
      <c r="R36" s="483">
        <v>4270235</v>
      </c>
      <c r="S36" s="956">
        <f t="shared" si="14"/>
        <v>43930199</v>
      </c>
      <c r="T36" s="461">
        <f t="shared" si="1"/>
        <v>0.9979322628036488</v>
      </c>
      <c r="U36" s="465">
        <f t="shared" si="4"/>
        <v>0.9036715975071311</v>
      </c>
    </row>
    <row r="37" spans="1:21" ht="19.5" customHeight="1">
      <c r="A37" s="431" t="s">
        <v>543</v>
      </c>
      <c r="B37" s="453" t="s">
        <v>544</v>
      </c>
      <c r="C37" s="472">
        <f t="shared" si="16"/>
        <v>19167162</v>
      </c>
      <c r="D37" s="483">
        <v>13818009</v>
      </c>
      <c r="E37" s="483">
        <v>5349153</v>
      </c>
      <c r="F37" s="483"/>
      <c r="G37" s="483"/>
      <c r="H37" s="472">
        <f>SUM(I37,R37)</f>
        <v>19167162</v>
      </c>
      <c r="I37" s="472">
        <f>+J37+K37+L37+M37+N37+O37+P37+Q37</f>
        <v>16246058</v>
      </c>
      <c r="J37" s="483">
        <v>2975359</v>
      </c>
      <c r="K37" s="483">
        <v>0</v>
      </c>
      <c r="L37" s="483"/>
      <c r="M37" s="483">
        <v>13270699</v>
      </c>
      <c r="N37" s="483"/>
      <c r="O37" s="483"/>
      <c r="P37" s="483"/>
      <c r="Q37" s="483">
        <v>0</v>
      </c>
      <c r="R37" s="483">
        <v>2921104</v>
      </c>
      <c r="S37" s="956">
        <f t="shared" si="14"/>
        <v>16191803</v>
      </c>
      <c r="T37" s="461">
        <f t="shared" si="1"/>
        <v>18.31434431663361</v>
      </c>
      <c r="U37" s="465">
        <f t="shared" si="4"/>
        <v>0.8475985124975727</v>
      </c>
    </row>
    <row r="38" spans="1:21" ht="19.5" customHeight="1">
      <c r="A38" s="431" t="s">
        <v>49</v>
      </c>
      <c r="B38" s="430" t="s">
        <v>493</v>
      </c>
      <c r="C38" s="472">
        <f t="shared" si="16"/>
        <v>40947927</v>
      </c>
      <c r="D38" s="472">
        <f>+D39+D40+D41+D42</f>
        <v>35061438</v>
      </c>
      <c r="E38" s="472">
        <f aca="true" t="shared" si="17" ref="E38:N38">+E39+E40+E41+E42</f>
        <v>5886489</v>
      </c>
      <c r="F38" s="472">
        <f t="shared" si="17"/>
        <v>0</v>
      </c>
      <c r="G38" s="472">
        <f t="shared" si="17"/>
        <v>0</v>
      </c>
      <c r="H38" s="472">
        <f t="shared" si="17"/>
        <v>40947927</v>
      </c>
      <c r="I38" s="472">
        <f t="shared" si="17"/>
        <v>20784901</v>
      </c>
      <c r="J38" s="472">
        <f t="shared" si="17"/>
        <v>1986256</v>
      </c>
      <c r="K38" s="472">
        <f t="shared" si="17"/>
        <v>20334</v>
      </c>
      <c r="L38" s="472">
        <f t="shared" si="17"/>
        <v>0</v>
      </c>
      <c r="M38" s="472">
        <f t="shared" si="17"/>
        <v>18270504</v>
      </c>
      <c r="N38" s="472">
        <f t="shared" si="17"/>
        <v>396967</v>
      </c>
      <c r="O38" s="472">
        <f>+O39+O40+O41+O42</f>
        <v>0</v>
      </c>
      <c r="P38" s="472">
        <f>+P39+P40+P41+P42</f>
        <v>0</v>
      </c>
      <c r="Q38" s="472">
        <f>+Q39+Q40+Q41+Q42</f>
        <v>110840</v>
      </c>
      <c r="R38" s="472">
        <f>+R39+R40+R41+R42</f>
        <v>20163026</v>
      </c>
      <c r="S38" s="472">
        <f>+S39+S40+S41+S42</f>
        <v>38941337</v>
      </c>
      <c r="T38" s="461">
        <f t="shared" si="1"/>
        <v>9.654075330933738</v>
      </c>
      <c r="U38" s="465">
        <f t="shared" si="4"/>
        <v>0.5075934857459329</v>
      </c>
    </row>
    <row r="39" spans="1:21" ht="19.5" customHeight="1">
      <c r="A39" s="431" t="s">
        <v>113</v>
      </c>
      <c r="B39" s="430" t="s">
        <v>492</v>
      </c>
      <c r="C39" s="472">
        <f t="shared" si="16"/>
        <v>8469684</v>
      </c>
      <c r="D39" s="481">
        <v>7654006</v>
      </c>
      <c r="E39" s="481">
        <v>815678</v>
      </c>
      <c r="F39" s="481"/>
      <c r="G39" s="472"/>
      <c r="H39" s="472">
        <f aca="true" t="shared" si="18" ref="H39:H80">+I39+R39</f>
        <v>8469684</v>
      </c>
      <c r="I39" s="472">
        <f>+J39+K39+L39+M39+N39+O39+P39+Q39</f>
        <v>4659971</v>
      </c>
      <c r="J39" s="481">
        <v>34016</v>
      </c>
      <c r="K39" s="481"/>
      <c r="L39" s="481">
        <v>0</v>
      </c>
      <c r="M39" s="481">
        <v>4625955</v>
      </c>
      <c r="N39" s="481"/>
      <c r="O39" s="481"/>
      <c r="P39" s="481"/>
      <c r="Q39" s="481"/>
      <c r="R39" s="481">
        <v>3809713</v>
      </c>
      <c r="S39" s="921">
        <f>+R39+Q39+P39+O39+N39+M39</f>
        <v>8435668</v>
      </c>
      <c r="T39" s="461">
        <f t="shared" si="1"/>
        <v>0.7299616242247001</v>
      </c>
      <c r="U39" s="465">
        <f t="shared" si="4"/>
        <v>0.5501941985084685</v>
      </c>
    </row>
    <row r="40" spans="1:21" ht="19.5" customHeight="1">
      <c r="A40" s="431" t="s">
        <v>114</v>
      </c>
      <c r="B40" s="430" t="s">
        <v>491</v>
      </c>
      <c r="C40" s="472">
        <f t="shared" si="16"/>
        <v>9639600</v>
      </c>
      <c r="D40" s="481">
        <v>8835895</v>
      </c>
      <c r="E40" s="481">
        <v>803705</v>
      </c>
      <c r="F40" s="481"/>
      <c r="G40" s="472"/>
      <c r="H40" s="472">
        <f t="shared" si="18"/>
        <v>9639600</v>
      </c>
      <c r="I40" s="472">
        <f>+J40+K40+L40+M40+N40+O40+P40+Q40</f>
        <v>3668011</v>
      </c>
      <c r="J40" s="481">
        <v>1235425</v>
      </c>
      <c r="K40" s="481"/>
      <c r="L40" s="481">
        <v>0</v>
      </c>
      <c r="M40" s="481">
        <v>2432586</v>
      </c>
      <c r="N40" s="481"/>
      <c r="O40" s="481"/>
      <c r="P40" s="481"/>
      <c r="Q40" s="481"/>
      <c r="R40" s="481">
        <v>5971589</v>
      </c>
      <c r="S40" s="921">
        <f>+R40+Q40+P40+O40+N40+M40</f>
        <v>8404175</v>
      </c>
      <c r="T40" s="461">
        <f t="shared" si="1"/>
        <v>33.68106038940451</v>
      </c>
      <c r="U40" s="465">
        <f t="shared" si="4"/>
        <v>0.38051485538819035</v>
      </c>
    </row>
    <row r="41" spans="1:21" ht="19.5" customHeight="1">
      <c r="A41" s="431" t="s">
        <v>115</v>
      </c>
      <c r="B41" s="430" t="s">
        <v>557</v>
      </c>
      <c r="C41" s="472">
        <f t="shared" si="16"/>
        <v>11374438</v>
      </c>
      <c r="D41" s="481">
        <v>8884591</v>
      </c>
      <c r="E41" s="481">
        <v>2489847</v>
      </c>
      <c r="F41" s="481"/>
      <c r="G41" s="472"/>
      <c r="H41" s="472">
        <f t="shared" si="18"/>
        <v>11374438</v>
      </c>
      <c r="I41" s="472">
        <f>+J41+K41+L41+M41+N41+O41+P41+Q41</f>
        <v>5910040</v>
      </c>
      <c r="J41" s="481">
        <v>634433</v>
      </c>
      <c r="K41" s="481">
        <v>20334</v>
      </c>
      <c r="L41" s="481"/>
      <c r="M41" s="481">
        <v>5144433</v>
      </c>
      <c r="N41" s="481"/>
      <c r="O41" s="481"/>
      <c r="P41" s="481"/>
      <c r="Q41" s="481">
        <v>110840</v>
      </c>
      <c r="R41" s="481">
        <v>5464398</v>
      </c>
      <c r="S41" s="921">
        <f>+R41+Q41+P41+O41+N41+M41</f>
        <v>10719671</v>
      </c>
      <c r="T41" s="461">
        <f t="shared" si="1"/>
        <v>11.078892867053353</v>
      </c>
      <c r="U41" s="465">
        <f t="shared" si="4"/>
        <v>0.5195896271974053</v>
      </c>
    </row>
    <row r="42" spans="1:21" ht="19.5" customHeight="1">
      <c r="A42" s="431" t="s">
        <v>490</v>
      </c>
      <c r="B42" s="479" t="s">
        <v>558</v>
      </c>
      <c r="C42" s="472">
        <f t="shared" si="16"/>
        <v>11464205</v>
      </c>
      <c r="D42" s="481">
        <v>9686946</v>
      </c>
      <c r="E42" s="481">
        <v>1777259</v>
      </c>
      <c r="F42" s="481"/>
      <c r="G42" s="472"/>
      <c r="H42" s="472">
        <f t="shared" si="18"/>
        <v>11464205</v>
      </c>
      <c r="I42" s="472">
        <f>+J42+K42+L42+M42+N42+O42+P42+Q42</f>
        <v>6546879</v>
      </c>
      <c r="J42" s="481">
        <v>82382</v>
      </c>
      <c r="K42" s="481"/>
      <c r="L42" s="481">
        <v>0</v>
      </c>
      <c r="M42" s="481">
        <v>6067530</v>
      </c>
      <c r="N42" s="481">
        <v>396967</v>
      </c>
      <c r="O42" s="481"/>
      <c r="P42" s="481"/>
      <c r="Q42" s="481"/>
      <c r="R42" s="481">
        <v>4917326</v>
      </c>
      <c r="S42" s="921">
        <f>+R42+Q42+P42+O42+N42+M42</f>
        <v>11381823</v>
      </c>
      <c r="T42" s="461">
        <f t="shared" si="1"/>
        <v>1.2583400426371099</v>
      </c>
      <c r="U42" s="465">
        <f t="shared" si="4"/>
        <v>0.5710713477297379</v>
      </c>
    </row>
    <row r="43" spans="1:21" ht="19.5" customHeight="1">
      <c r="A43" s="431" t="s">
        <v>58</v>
      </c>
      <c r="B43" s="430" t="s">
        <v>489</v>
      </c>
      <c r="C43" s="472">
        <f t="shared" si="16"/>
        <v>24165422</v>
      </c>
      <c r="D43" s="472">
        <f>SUM(D44:D47)</f>
        <v>20176454</v>
      </c>
      <c r="E43" s="472">
        <f>SUM(E44:E47)</f>
        <v>3988968</v>
      </c>
      <c r="F43" s="472">
        <f>SUM(F44:F47)</f>
        <v>0</v>
      </c>
      <c r="G43" s="472">
        <f>SUM(G44:G47)</f>
        <v>0</v>
      </c>
      <c r="H43" s="472">
        <f t="shared" si="18"/>
        <v>24165422</v>
      </c>
      <c r="I43" s="472">
        <f>SUM(J43:Q43)</f>
        <v>13207821</v>
      </c>
      <c r="J43" s="472">
        <f aca="true" t="shared" si="19" ref="J43:R43">SUM(J44:J47)</f>
        <v>977512</v>
      </c>
      <c r="K43" s="472">
        <f t="shared" si="19"/>
        <v>145710</v>
      </c>
      <c r="L43" s="472">
        <f t="shared" si="19"/>
        <v>0</v>
      </c>
      <c r="M43" s="472">
        <f t="shared" si="19"/>
        <v>12084599</v>
      </c>
      <c r="N43" s="472">
        <f t="shared" si="19"/>
        <v>0</v>
      </c>
      <c r="O43" s="472">
        <f t="shared" si="19"/>
        <v>0</v>
      </c>
      <c r="P43" s="472">
        <f t="shared" si="19"/>
        <v>0</v>
      </c>
      <c r="Q43" s="472">
        <f t="shared" si="19"/>
        <v>0</v>
      </c>
      <c r="R43" s="472">
        <f t="shared" si="19"/>
        <v>10957601</v>
      </c>
      <c r="S43" s="921">
        <f>+R43+Q43+P43+O43+N43+M43</f>
        <v>23042200</v>
      </c>
      <c r="T43" s="461">
        <f t="shared" si="1"/>
        <v>8.50421882610311</v>
      </c>
      <c r="U43" s="465">
        <f t="shared" si="4"/>
        <v>0.5465586737943166</v>
      </c>
    </row>
    <row r="44" spans="1:21" ht="19.5" customHeight="1">
      <c r="A44" s="431" t="s">
        <v>116</v>
      </c>
      <c r="B44" s="430" t="s">
        <v>488</v>
      </c>
      <c r="C44" s="472">
        <f t="shared" si="16"/>
        <v>6339722</v>
      </c>
      <c r="D44" s="482">
        <v>4435372</v>
      </c>
      <c r="E44" s="482">
        <v>1904350</v>
      </c>
      <c r="F44" s="482"/>
      <c r="G44" s="472"/>
      <c r="H44" s="472">
        <f t="shared" si="18"/>
        <v>6339722</v>
      </c>
      <c r="I44" s="472">
        <f>+J44+K44+L44+M44+N44+O44+P44+Q44</f>
        <v>2429205</v>
      </c>
      <c r="J44" s="482">
        <v>56150</v>
      </c>
      <c r="K44" s="482"/>
      <c r="L44" s="464"/>
      <c r="M44" s="482">
        <v>2373055</v>
      </c>
      <c r="N44" s="464"/>
      <c r="O44" s="464"/>
      <c r="P44" s="464"/>
      <c r="Q44" s="464"/>
      <c r="R44" s="961">
        <v>3910517</v>
      </c>
      <c r="S44" s="921">
        <f aca="true" t="shared" si="20" ref="S44:S53">+R44+Q44+P44+O44+N44+M44</f>
        <v>6283572</v>
      </c>
      <c r="T44" s="461">
        <f aca="true" t="shared" si="21" ref="T44:T80">(((J44+K44+L44))/I44)*100</f>
        <v>2.3114558055001533</v>
      </c>
      <c r="U44" s="465">
        <f t="shared" si="4"/>
        <v>0.3831721643314959</v>
      </c>
    </row>
    <row r="45" spans="1:21" ht="19.5" customHeight="1">
      <c r="A45" s="431" t="s">
        <v>117</v>
      </c>
      <c r="B45" s="430" t="s">
        <v>475</v>
      </c>
      <c r="C45" s="472">
        <f t="shared" si="16"/>
        <v>6119736</v>
      </c>
      <c r="D45" s="482">
        <v>5268705</v>
      </c>
      <c r="E45" s="482">
        <v>851031</v>
      </c>
      <c r="F45" s="472"/>
      <c r="G45" s="472"/>
      <c r="H45" s="472">
        <f t="shared" si="18"/>
        <v>6119736</v>
      </c>
      <c r="I45" s="472">
        <f>+J45+K45+L45+M45+N45+O45+P45+Q45</f>
        <v>4456245</v>
      </c>
      <c r="J45" s="482">
        <v>418839</v>
      </c>
      <c r="K45" s="482">
        <v>44265</v>
      </c>
      <c r="L45" s="464"/>
      <c r="M45" s="482">
        <v>3993141</v>
      </c>
      <c r="N45" s="464"/>
      <c r="O45" s="464"/>
      <c r="P45" s="464"/>
      <c r="Q45" s="464"/>
      <c r="R45" s="961">
        <v>1663491</v>
      </c>
      <c r="S45" s="921">
        <f t="shared" si="20"/>
        <v>5656632</v>
      </c>
      <c r="T45" s="461">
        <f t="shared" si="21"/>
        <v>10.392247284428931</v>
      </c>
      <c r="U45" s="465">
        <f t="shared" si="4"/>
        <v>0.7281760193576978</v>
      </c>
    </row>
    <row r="46" spans="1:21" ht="19.5" customHeight="1">
      <c r="A46" s="431" t="s">
        <v>118</v>
      </c>
      <c r="B46" s="430" t="s">
        <v>487</v>
      </c>
      <c r="C46" s="472">
        <f t="shared" si="16"/>
        <v>6849903</v>
      </c>
      <c r="D46" s="482">
        <v>5928654</v>
      </c>
      <c r="E46" s="482">
        <v>921249</v>
      </c>
      <c r="F46" s="472"/>
      <c r="G46" s="472"/>
      <c r="H46" s="472">
        <f t="shared" si="18"/>
        <v>6849903</v>
      </c>
      <c r="I46" s="472">
        <f>+J46+K46+L46+M46+N46+O46+P46+Q46</f>
        <v>2777641</v>
      </c>
      <c r="J46" s="482">
        <v>443019</v>
      </c>
      <c r="K46" s="482">
        <v>71485</v>
      </c>
      <c r="L46" s="464"/>
      <c r="M46" s="482">
        <v>2263137</v>
      </c>
      <c r="N46" s="464"/>
      <c r="O46" s="464"/>
      <c r="P46" s="464"/>
      <c r="Q46" s="464"/>
      <c r="R46" s="961">
        <v>4072262</v>
      </c>
      <c r="S46" s="921">
        <f t="shared" si="20"/>
        <v>6335399</v>
      </c>
      <c r="T46" s="461">
        <f t="shared" si="21"/>
        <v>18.523056075281147</v>
      </c>
      <c r="U46" s="465">
        <f t="shared" si="4"/>
        <v>0.40550077862416445</v>
      </c>
    </row>
    <row r="47" spans="1:21" ht="19.5" customHeight="1">
      <c r="A47" s="431" t="s">
        <v>119</v>
      </c>
      <c r="B47" s="430" t="s">
        <v>541</v>
      </c>
      <c r="C47" s="472">
        <f aca="true" t="shared" si="22" ref="C47:C80">+D47+E47</f>
        <v>4856061</v>
      </c>
      <c r="D47" s="482">
        <v>4543723</v>
      </c>
      <c r="E47" s="482">
        <v>312338</v>
      </c>
      <c r="F47" s="472"/>
      <c r="G47" s="472"/>
      <c r="H47" s="472">
        <f t="shared" si="18"/>
        <v>4856061</v>
      </c>
      <c r="I47" s="472">
        <f>+J47+K47+L47+M47+N47+O47+P47+Q47</f>
        <v>3544730</v>
      </c>
      <c r="J47" s="482">
        <v>59504</v>
      </c>
      <c r="K47" s="482">
        <v>29960</v>
      </c>
      <c r="L47" s="464"/>
      <c r="M47" s="482">
        <v>3455266</v>
      </c>
      <c r="N47" s="464"/>
      <c r="O47" s="464"/>
      <c r="P47" s="464"/>
      <c r="Q47" s="464"/>
      <c r="R47" s="961">
        <v>1311331</v>
      </c>
      <c r="S47" s="921">
        <f t="shared" si="20"/>
        <v>4766597</v>
      </c>
      <c r="T47" s="461">
        <f t="shared" si="21"/>
        <v>2.52385936305445</v>
      </c>
      <c r="U47" s="465">
        <f t="shared" si="4"/>
        <v>0.729959940783281</v>
      </c>
    </row>
    <row r="48" spans="1:21" ht="19.5" customHeight="1">
      <c r="A48" s="431" t="s">
        <v>59</v>
      </c>
      <c r="B48" s="430" t="s">
        <v>486</v>
      </c>
      <c r="C48" s="956">
        <f>+C49+C50+C51+C53+C52</f>
        <v>32510175</v>
      </c>
      <c r="D48" s="956">
        <f aca="true" t="shared" si="23" ref="D48:P48">+D49+D50+D51+D53+D52</f>
        <v>30210425</v>
      </c>
      <c r="E48" s="956">
        <f t="shared" si="23"/>
        <v>2299750</v>
      </c>
      <c r="F48" s="956">
        <f t="shared" si="23"/>
        <v>0</v>
      </c>
      <c r="G48" s="956">
        <f t="shared" si="23"/>
        <v>0</v>
      </c>
      <c r="H48" s="956">
        <f t="shared" si="23"/>
        <v>32510175</v>
      </c>
      <c r="I48" s="956">
        <f t="shared" si="23"/>
        <v>21810854</v>
      </c>
      <c r="J48" s="956">
        <f t="shared" si="23"/>
        <v>1242751</v>
      </c>
      <c r="K48" s="956">
        <f t="shared" si="23"/>
        <v>16787</v>
      </c>
      <c r="L48" s="956">
        <f t="shared" si="23"/>
        <v>0</v>
      </c>
      <c r="M48" s="956">
        <f t="shared" si="23"/>
        <v>14653397</v>
      </c>
      <c r="N48" s="956">
        <f t="shared" si="23"/>
        <v>1</v>
      </c>
      <c r="O48" s="956">
        <f t="shared" si="23"/>
        <v>5897918</v>
      </c>
      <c r="P48" s="956">
        <f t="shared" si="23"/>
        <v>0</v>
      </c>
      <c r="Q48" s="956">
        <f>+Q49+Q50+Q51+Q53+Q52</f>
        <v>0</v>
      </c>
      <c r="R48" s="956">
        <f>+R49+R50+R51+R53+R52</f>
        <v>10699321</v>
      </c>
      <c r="S48" s="956">
        <f>+S49+S50+S51+S53+S52</f>
        <v>31250637</v>
      </c>
      <c r="T48" s="461">
        <f t="shared" si="21"/>
        <v>5.774822022099639</v>
      </c>
      <c r="U48" s="465">
        <f t="shared" si="4"/>
        <v>0.6708931588341188</v>
      </c>
    </row>
    <row r="49" spans="1:21" ht="19.5" customHeight="1">
      <c r="A49" s="452" t="s">
        <v>120</v>
      </c>
      <c r="B49" s="962" t="s">
        <v>570</v>
      </c>
      <c r="C49" s="472">
        <f t="shared" si="22"/>
        <v>7706264</v>
      </c>
      <c r="D49" s="963">
        <v>7019246</v>
      </c>
      <c r="E49" s="963">
        <v>687018</v>
      </c>
      <c r="F49" s="483"/>
      <c r="G49" s="472"/>
      <c r="H49" s="472">
        <f t="shared" si="18"/>
        <v>7706264</v>
      </c>
      <c r="I49" s="472">
        <f>+J49+K49+L49+M49+N49+O49+P49+Q49</f>
        <v>4986386</v>
      </c>
      <c r="J49" s="963">
        <v>327367</v>
      </c>
      <c r="K49" s="963">
        <v>0</v>
      </c>
      <c r="L49" s="963">
        <v>0</v>
      </c>
      <c r="M49" s="963">
        <f>C49-(F49+J49+K49+L49+N49+O49+P49+Q49+R49+G49)</f>
        <v>4659019</v>
      </c>
      <c r="N49" s="963">
        <v>0</v>
      </c>
      <c r="O49" s="963">
        <v>0</v>
      </c>
      <c r="P49" s="963">
        <v>0</v>
      </c>
      <c r="Q49" s="963">
        <v>0</v>
      </c>
      <c r="R49" s="963">
        <v>2719878</v>
      </c>
      <c r="S49" s="921">
        <f t="shared" si="20"/>
        <v>7378897</v>
      </c>
      <c r="T49" s="461">
        <f t="shared" si="21"/>
        <v>6.565215769497187</v>
      </c>
      <c r="U49" s="465">
        <f t="shared" si="4"/>
        <v>0.6470562129716813</v>
      </c>
    </row>
    <row r="50" spans="1:21" ht="19.5" customHeight="1">
      <c r="A50" s="452" t="s">
        <v>121</v>
      </c>
      <c r="B50" s="962" t="s">
        <v>485</v>
      </c>
      <c r="C50" s="472">
        <f t="shared" si="22"/>
        <v>684961</v>
      </c>
      <c r="D50" s="963">
        <v>406376</v>
      </c>
      <c r="E50" s="963">
        <v>278585</v>
      </c>
      <c r="F50" s="483"/>
      <c r="G50" s="472"/>
      <c r="H50" s="472">
        <f t="shared" si="18"/>
        <v>684961</v>
      </c>
      <c r="I50" s="472">
        <f>+J50+K50+L50+M50+N50+O50+P50+Q50</f>
        <v>353725</v>
      </c>
      <c r="J50" s="963">
        <v>68925</v>
      </c>
      <c r="K50" s="963">
        <v>0</v>
      </c>
      <c r="L50" s="963">
        <v>0</v>
      </c>
      <c r="M50" s="963">
        <f>C50-(F50+J50+K50+L50+N50+O50+P50+Q50+R50+G50)</f>
        <v>284800</v>
      </c>
      <c r="N50" s="963">
        <v>0</v>
      </c>
      <c r="O50" s="963">
        <v>0</v>
      </c>
      <c r="P50" s="963">
        <v>0</v>
      </c>
      <c r="Q50" s="963">
        <v>0</v>
      </c>
      <c r="R50" s="963">
        <v>331236</v>
      </c>
      <c r="S50" s="921">
        <f t="shared" si="20"/>
        <v>616036</v>
      </c>
      <c r="T50" s="461">
        <f t="shared" si="21"/>
        <v>19.485476005371403</v>
      </c>
      <c r="U50" s="465">
        <f t="shared" si="4"/>
        <v>0.5164162631157102</v>
      </c>
    </row>
    <row r="51" spans="1:21" ht="19.5" customHeight="1">
      <c r="A51" s="452" t="s">
        <v>122</v>
      </c>
      <c r="B51" s="962" t="s">
        <v>496</v>
      </c>
      <c r="C51" s="472">
        <f t="shared" si="22"/>
        <v>11010334</v>
      </c>
      <c r="D51" s="963">
        <v>10980611</v>
      </c>
      <c r="E51" s="963">
        <v>29723</v>
      </c>
      <c r="F51" s="483"/>
      <c r="G51" s="472"/>
      <c r="H51" s="472">
        <f t="shared" si="18"/>
        <v>11010334</v>
      </c>
      <c r="I51" s="472">
        <f>+J51+K51+L51+M51+N51+O51+P51+Q51</f>
        <v>7428132</v>
      </c>
      <c r="J51" s="963">
        <v>171628</v>
      </c>
      <c r="K51" s="963">
        <v>0</v>
      </c>
      <c r="L51" s="963">
        <v>0</v>
      </c>
      <c r="M51" s="963">
        <f>C51-(F51+J51+K51+L51+N51+O51+P51+Q51+R51+G51)</f>
        <v>1358585</v>
      </c>
      <c r="N51" s="963">
        <v>1</v>
      </c>
      <c r="O51" s="963">
        <v>5897918</v>
      </c>
      <c r="P51" s="963">
        <v>0</v>
      </c>
      <c r="Q51" s="963">
        <v>0</v>
      </c>
      <c r="R51" s="963">
        <v>3582202</v>
      </c>
      <c r="S51" s="921">
        <f t="shared" si="20"/>
        <v>10838706</v>
      </c>
      <c r="T51" s="461">
        <f t="shared" si="21"/>
        <v>2.3105135988428853</v>
      </c>
      <c r="U51" s="465">
        <f t="shared" si="4"/>
        <v>0.6746509233961476</v>
      </c>
    </row>
    <row r="52" spans="1:21" ht="19.5" customHeight="1">
      <c r="A52" s="452" t="s">
        <v>484</v>
      </c>
      <c r="B52" s="962" t="s">
        <v>571</v>
      </c>
      <c r="C52" s="472">
        <f t="shared" si="22"/>
        <v>7234877</v>
      </c>
      <c r="D52" s="963">
        <v>6229140</v>
      </c>
      <c r="E52" s="963">
        <v>1005737</v>
      </c>
      <c r="F52" s="483"/>
      <c r="G52" s="472"/>
      <c r="H52" s="472">
        <f t="shared" si="18"/>
        <v>7234877</v>
      </c>
      <c r="I52" s="472">
        <f>+J52+K52+L52+M52+N52+O52+P52+Q52</f>
        <v>4784818</v>
      </c>
      <c r="J52" s="963">
        <v>265681</v>
      </c>
      <c r="K52" s="963">
        <v>0</v>
      </c>
      <c r="L52" s="963">
        <v>0</v>
      </c>
      <c r="M52" s="963">
        <f>C52-(F52+J52+K52+L52+N52+O52+P52+Q52+R52+G52)</f>
        <v>4519137</v>
      </c>
      <c r="N52" s="963">
        <v>0</v>
      </c>
      <c r="O52" s="963">
        <v>0</v>
      </c>
      <c r="P52" s="963">
        <v>0</v>
      </c>
      <c r="Q52" s="963">
        <v>0</v>
      </c>
      <c r="R52" s="963">
        <v>2450059</v>
      </c>
      <c r="S52" s="921">
        <f t="shared" si="20"/>
        <v>6969196</v>
      </c>
      <c r="T52" s="461">
        <f t="shared" si="21"/>
        <v>5.552583191251998</v>
      </c>
      <c r="U52" s="465">
        <f t="shared" si="4"/>
        <v>0.6613544362951851</v>
      </c>
    </row>
    <row r="53" spans="1:21" ht="19.5" customHeight="1">
      <c r="A53" s="452" t="s">
        <v>539</v>
      </c>
      <c r="B53" s="962" t="s">
        <v>483</v>
      </c>
      <c r="C53" s="472">
        <f t="shared" si="22"/>
        <v>5873739</v>
      </c>
      <c r="D53" s="963">
        <v>5575052</v>
      </c>
      <c r="E53" s="963">
        <v>298687</v>
      </c>
      <c r="F53" s="483"/>
      <c r="G53" s="472"/>
      <c r="H53" s="472">
        <f t="shared" si="18"/>
        <v>5873739</v>
      </c>
      <c r="I53" s="472">
        <f>+J53+K53+L53+M53+N53+O53+P53+Q53</f>
        <v>4257793</v>
      </c>
      <c r="J53" s="963">
        <v>409150</v>
      </c>
      <c r="K53" s="963">
        <v>16787</v>
      </c>
      <c r="L53" s="963">
        <v>0</v>
      </c>
      <c r="M53" s="963">
        <f>C53-(F53+J53+K53+L53+N53+O53+P53+Q53+R53+G53)</f>
        <v>3831856</v>
      </c>
      <c r="N53" s="963">
        <v>0</v>
      </c>
      <c r="O53" s="963">
        <v>0</v>
      </c>
      <c r="P53" s="963">
        <v>0</v>
      </c>
      <c r="Q53" s="963">
        <v>0</v>
      </c>
      <c r="R53" s="963">
        <v>1615946</v>
      </c>
      <c r="S53" s="921">
        <f t="shared" si="20"/>
        <v>5447802</v>
      </c>
      <c r="T53" s="461">
        <f t="shared" si="21"/>
        <v>10.003703796779224</v>
      </c>
      <c r="U53" s="465">
        <f t="shared" si="4"/>
        <v>0.7248863117683643</v>
      </c>
    </row>
    <row r="54" spans="1:21" ht="19.5" customHeight="1">
      <c r="A54" s="431" t="s">
        <v>60</v>
      </c>
      <c r="B54" s="430" t="s">
        <v>482</v>
      </c>
      <c r="C54" s="472">
        <f>+C55+C56+C57+C58+C59+C60</f>
        <v>66657801</v>
      </c>
      <c r="D54" s="472">
        <f aca="true" t="shared" si="24" ref="D54:S54">+D55+D56+D57+D58+D59+D60</f>
        <v>63992181</v>
      </c>
      <c r="E54" s="472">
        <f t="shared" si="24"/>
        <v>2665620</v>
      </c>
      <c r="F54" s="472">
        <f t="shared" si="24"/>
        <v>0</v>
      </c>
      <c r="G54" s="472">
        <f t="shared" si="24"/>
        <v>0</v>
      </c>
      <c r="H54" s="472">
        <f t="shared" si="24"/>
        <v>66657801</v>
      </c>
      <c r="I54" s="472">
        <f t="shared" si="24"/>
        <v>52557403</v>
      </c>
      <c r="J54" s="472">
        <f t="shared" si="24"/>
        <v>2339888</v>
      </c>
      <c r="K54" s="472">
        <f t="shared" si="24"/>
        <v>183557</v>
      </c>
      <c r="L54" s="472">
        <f t="shared" si="24"/>
        <v>0</v>
      </c>
      <c r="M54" s="472">
        <f t="shared" si="24"/>
        <v>50033958</v>
      </c>
      <c r="N54" s="472">
        <f t="shared" si="24"/>
        <v>0</v>
      </c>
      <c r="O54" s="472">
        <f t="shared" si="24"/>
        <v>0</v>
      </c>
      <c r="P54" s="472">
        <f t="shared" si="24"/>
        <v>0</v>
      </c>
      <c r="Q54" s="472">
        <f t="shared" si="24"/>
        <v>0</v>
      </c>
      <c r="R54" s="472">
        <f t="shared" si="24"/>
        <v>14100398</v>
      </c>
      <c r="S54" s="472">
        <f t="shared" si="24"/>
        <v>64134356</v>
      </c>
      <c r="T54" s="461">
        <f t="shared" si="21"/>
        <v>4.801312195733872</v>
      </c>
      <c r="U54" s="465">
        <f t="shared" si="4"/>
        <v>0.7884658991375968</v>
      </c>
    </row>
    <row r="55" spans="1:21" ht="19.5" customHeight="1">
      <c r="A55" s="431" t="s">
        <v>481</v>
      </c>
      <c r="B55" s="430" t="s">
        <v>505</v>
      </c>
      <c r="C55" s="472">
        <f t="shared" si="22"/>
        <v>7337854</v>
      </c>
      <c r="D55" s="481">
        <v>6912108</v>
      </c>
      <c r="E55" s="481">
        <v>425746</v>
      </c>
      <c r="F55" s="481"/>
      <c r="G55" s="472"/>
      <c r="H55" s="472">
        <f t="shared" si="18"/>
        <v>7337854</v>
      </c>
      <c r="I55" s="472">
        <f aca="true" t="shared" si="25" ref="I55:I80">SUM(J55:Q55)</f>
        <v>4082687</v>
      </c>
      <c r="J55" s="481">
        <v>68977</v>
      </c>
      <c r="K55" s="481">
        <v>3131</v>
      </c>
      <c r="L55" s="481">
        <v>0</v>
      </c>
      <c r="M55" s="481">
        <v>4010579</v>
      </c>
      <c r="N55" s="481"/>
      <c r="O55" s="481"/>
      <c r="P55" s="481"/>
      <c r="Q55" s="481"/>
      <c r="R55" s="481">
        <v>3255167</v>
      </c>
      <c r="S55" s="956">
        <f aca="true" t="shared" si="26" ref="S55:S80">SUM(M55:R55)</f>
        <v>7265746</v>
      </c>
      <c r="T55" s="461">
        <f t="shared" si="21"/>
        <v>1.7661897666904174</v>
      </c>
      <c r="U55" s="465">
        <f t="shared" si="4"/>
        <v>0.5563870581235332</v>
      </c>
    </row>
    <row r="56" spans="1:21" ht="19.5" customHeight="1">
      <c r="A56" s="431" t="s">
        <v>480</v>
      </c>
      <c r="B56" s="430" t="s">
        <v>479</v>
      </c>
      <c r="C56" s="472">
        <f t="shared" si="22"/>
        <v>17795117</v>
      </c>
      <c r="D56" s="481">
        <v>17036315</v>
      </c>
      <c r="E56" s="481">
        <v>758802</v>
      </c>
      <c r="F56" s="481"/>
      <c r="G56" s="472"/>
      <c r="H56" s="472">
        <f t="shared" si="18"/>
        <v>17795117</v>
      </c>
      <c r="I56" s="472">
        <f t="shared" si="25"/>
        <v>17210875</v>
      </c>
      <c r="J56" s="481">
        <v>454664</v>
      </c>
      <c r="K56" s="481">
        <v>57612</v>
      </c>
      <c r="L56" s="481">
        <v>0</v>
      </c>
      <c r="M56" s="481">
        <v>16698599</v>
      </c>
      <c r="N56" s="481"/>
      <c r="O56" s="481"/>
      <c r="P56" s="481"/>
      <c r="Q56" s="481"/>
      <c r="R56" s="481">
        <v>584242</v>
      </c>
      <c r="S56" s="956">
        <f t="shared" si="26"/>
        <v>17282841</v>
      </c>
      <c r="T56" s="461">
        <f t="shared" si="21"/>
        <v>2.9764669140877498</v>
      </c>
      <c r="U56" s="465">
        <f t="shared" si="4"/>
        <v>0.9671684091765174</v>
      </c>
    </row>
    <row r="57" spans="1:21" ht="19.5" customHeight="1">
      <c r="A57" s="431" t="s">
        <v>478</v>
      </c>
      <c r="B57" s="430" t="s">
        <v>477</v>
      </c>
      <c r="C57" s="472">
        <f t="shared" si="22"/>
        <v>18361262</v>
      </c>
      <c r="D57" s="481">
        <v>17888328</v>
      </c>
      <c r="E57" s="481">
        <v>472934</v>
      </c>
      <c r="F57" s="481"/>
      <c r="G57" s="472"/>
      <c r="H57" s="472">
        <f t="shared" si="18"/>
        <v>18361262</v>
      </c>
      <c r="I57" s="472">
        <f t="shared" si="25"/>
        <v>15951327</v>
      </c>
      <c r="J57" s="481">
        <v>561739</v>
      </c>
      <c r="K57" s="481">
        <v>100016</v>
      </c>
      <c r="L57" s="481"/>
      <c r="M57" s="481">
        <v>15289572</v>
      </c>
      <c r="N57" s="481"/>
      <c r="O57" s="481"/>
      <c r="P57" s="481"/>
      <c r="Q57" s="481"/>
      <c r="R57" s="481">
        <v>2409935</v>
      </c>
      <c r="S57" s="956">
        <f t="shared" si="26"/>
        <v>17699507</v>
      </c>
      <c r="T57" s="461">
        <f t="shared" si="21"/>
        <v>4.148589017076762</v>
      </c>
      <c r="U57" s="465">
        <f t="shared" si="4"/>
        <v>0.8687489454700881</v>
      </c>
    </row>
    <row r="58" spans="1:21" ht="19.5" customHeight="1">
      <c r="A58" s="431" t="s">
        <v>476</v>
      </c>
      <c r="B58" s="430" t="s">
        <v>563</v>
      </c>
      <c r="C58" s="472">
        <f t="shared" si="22"/>
        <v>9444455</v>
      </c>
      <c r="D58" s="481">
        <v>9066690</v>
      </c>
      <c r="E58" s="481">
        <v>377765</v>
      </c>
      <c r="F58" s="481"/>
      <c r="G58" s="472"/>
      <c r="H58" s="472">
        <f t="shared" si="18"/>
        <v>9444455</v>
      </c>
      <c r="I58" s="472">
        <f t="shared" si="25"/>
        <v>8592543</v>
      </c>
      <c r="J58" s="481">
        <v>27423</v>
      </c>
      <c r="K58" s="481">
        <v>2722</v>
      </c>
      <c r="L58" s="481">
        <v>0</v>
      </c>
      <c r="M58" s="481">
        <v>8562398</v>
      </c>
      <c r="N58" s="481"/>
      <c r="O58" s="481"/>
      <c r="P58" s="481"/>
      <c r="Q58" s="481"/>
      <c r="R58" s="481">
        <v>851912</v>
      </c>
      <c r="S58" s="956">
        <f t="shared" si="26"/>
        <v>9414310</v>
      </c>
      <c r="T58" s="461">
        <f t="shared" si="21"/>
        <v>0.3508274558532905</v>
      </c>
      <c r="U58" s="465">
        <f t="shared" si="4"/>
        <v>0.9097976537555634</v>
      </c>
    </row>
    <row r="59" spans="1:21" ht="19.5" customHeight="1">
      <c r="A59" s="431" t="s">
        <v>474</v>
      </c>
      <c r="B59" s="430" t="s">
        <v>533</v>
      </c>
      <c r="C59" s="472">
        <f t="shared" si="22"/>
        <v>8463410</v>
      </c>
      <c r="D59" s="481">
        <v>8067812</v>
      </c>
      <c r="E59" s="481">
        <v>395598</v>
      </c>
      <c r="F59" s="481"/>
      <c r="G59" s="472"/>
      <c r="H59" s="472">
        <f t="shared" si="18"/>
        <v>8463410</v>
      </c>
      <c r="I59" s="472">
        <f t="shared" si="25"/>
        <v>5337127</v>
      </c>
      <c r="J59" s="481">
        <v>1203981</v>
      </c>
      <c r="K59" s="481">
        <v>0</v>
      </c>
      <c r="L59" s="481">
        <v>0</v>
      </c>
      <c r="M59" s="481">
        <v>4133146</v>
      </c>
      <c r="N59" s="481"/>
      <c r="O59" s="481"/>
      <c r="P59" s="481"/>
      <c r="Q59" s="481"/>
      <c r="R59" s="481">
        <v>3126283</v>
      </c>
      <c r="S59" s="956">
        <f t="shared" si="26"/>
        <v>7259429</v>
      </c>
      <c r="T59" s="461">
        <f t="shared" si="21"/>
        <v>22.558597537589044</v>
      </c>
      <c r="U59" s="465">
        <f t="shared" si="4"/>
        <v>0.6306118928422468</v>
      </c>
    </row>
    <row r="60" spans="1:21" ht="19.5" customHeight="1">
      <c r="A60" s="431" t="s">
        <v>537</v>
      </c>
      <c r="B60" s="430" t="s">
        <v>545</v>
      </c>
      <c r="C60" s="472">
        <f t="shared" si="22"/>
        <v>5255703</v>
      </c>
      <c r="D60" s="472">
        <v>5020928</v>
      </c>
      <c r="E60" s="472">
        <v>234775</v>
      </c>
      <c r="F60" s="472"/>
      <c r="G60" s="472"/>
      <c r="H60" s="472">
        <f t="shared" si="18"/>
        <v>5255703</v>
      </c>
      <c r="I60" s="472">
        <f t="shared" si="25"/>
        <v>1382844</v>
      </c>
      <c r="J60" s="472">
        <v>23104</v>
      </c>
      <c r="K60" s="472">
        <v>20076</v>
      </c>
      <c r="L60" s="481"/>
      <c r="M60" s="472">
        <v>1339664</v>
      </c>
      <c r="N60" s="481"/>
      <c r="O60" s="481"/>
      <c r="P60" s="481"/>
      <c r="Q60" s="481"/>
      <c r="R60" s="472">
        <v>3872859</v>
      </c>
      <c r="S60" s="956">
        <f t="shared" si="26"/>
        <v>5212523</v>
      </c>
      <c r="T60" s="461">
        <f t="shared" si="21"/>
        <v>3.122550338288339</v>
      </c>
      <c r="U60" s="465">
        <f t="shared" si="4"/>
        <v>0.26311304120495393</v>
      </c>
    </row>
    <row r="61" spans="1:21" ht="19.5" customHeight="1">
      <c r="A61" s="431" t="s">
        <v>61</v>
      </c>
      <c r="B61" s="430" t="s">
        <v>473</v>
      </c>
      <c r="C61" s="472">
        <f t="shared" si="22"/>
        <v>41457231</v>
      </c>
      <c r="D61" s="472">
        <f>SUM(D62:D67)</f>
        <v>34688027</v>
      </c>
      <c r="E61" s="472">
        <f aca="true" t="shared" si="27" ref="E61:S61">SUM(E62:E67)</f>
        <v>6769204</v>
      </c>
      <c r="F61" s="472">
        <f t="shared" si="27"/>
        <v>117600</v>
      </c>
      <c r="G61" s="472">
        <f t="shared" si="27"/>
        <v>0</v>
      </c>
      <c r="H61" s="472">
        <f t="shared" si="27"/>
        <v>41339631</v>
      </c>
      <c r="I61" s="472">
        <f t="shared" si="27"/>
        <v>25043898</v>
      </c>
      <c r="J61" s="472">
        <f t="shared" si="27"/>
        <v>923440</v>
      </c>
      <c r="K61" s="472">
        <f t="shared" si="27"/>
        <v>48005</v>
      </c>
      <c r="L61" s="472">
        <f t="shared" si="27"/>
        <v>0</v>
      </c>
      <c r="M61" s="472">
        <f t="shared" si="27"/>
        <v>23555519</v>
      </c>
      <c r="N61" s="472">
        <f t="shared" si="27"/>
        <v>2862</v>
      </c>
      <c r="O61" s="472">
        <f t="shared" si="27"/>
        <v>0</v>
      </c>
      <c r="P61" s="472">
        <f t="shared" si="27"/>
        <v>0</v>
      </c>
      <c r="Q61" s="472">
        <f t="shared" si="27"/>
        <v>514072</v>
      </c>
      <c r="R61" s="472">
        <f t="shared" si="27"/>
        <v>16295733</v>
      </c>
      <c r="S61" s="472">
        <f t="shared" si="27"/>
        <v>40368186</v>
      </c>
      <c r="T61" s="461">
        <f t="shared" si="21"/>
        <v>3.8789688410326537</v>
      </c>
      <c r="U61" s="465">
        <f t="shared" si="4"/>
        <v>0.6058084553294634</v>
      </c>
    </row>
    <row r="62" spans="1:21" ht="19.5" customHeight="1">
      <c r="A62" s="431" t="s">
        <v>472</v>
      </c>
      <c r="B62" s="430" t="s">
        <v>471</v>
      </c>
      <c r="C62" s="472">
        <f t="shared" si="22"/>
        <v>10873329</v>
      </c>
      <c r="D62" s="472">
        <v>9928847</v>
      </c>
      <c r="E62" s="472">
        <v>944482</v>
      </c>
      <c r="F62" s="472"/>
      <c r="G62" s="472"/>
      <c r="H62" s="472">
        <f t="shared" si="18"/>
        <v>10873329</v>
      </c>
      <c r="I62" s="472">
        <f t="shared" si="25"/>
        <v>5199773</v>
      </c>
      <c r="J62" s="472">
        <v>99045</v>
      </c>
      <c r="K62" s="472"/>
      <c r="L62" s="472"/>
      <c r="M62" s="472">
        <v>5100728</v>
      </c>
      <c r="N62" s="472"/>
      <c r="O62" s="472"/>
      <c r="P62" s="472"/>
      <c r="Q62" s="472"/>
      <c r="R62" s="472">
        <v>5673556</v>
      </c>
      <c r="S62" s="956">
        <f t="shared" si="26"/>
        <v>10774284</v>
      </c>
      <c r="T62" s="461">
        <f t="shared" si="21"/>
        <v>1.9047946900758936</v>
      </c>
      <c r="U62" s="465">
        <f t="shared" si="4"/>
        <v>0.4782135259587933</v>
      </c>
    </row>
    <row r="63" spans="1:21" ht="19.5" customHeight="1">
      <c r="A63" s="431" t="s">
        <v>470</v>
      </c>
      <c r="B63" s="430" t="s">
        <v>469</v>
      </c>
      <c r="C63" s="472">
        <f t="shared" si="22"/>
        <v>2327606</v>
      </c>
      <c r="D63" s="472">
        <v>1811880</v>
      </c>
      <c r="E63" s="472">
        <v>515726</v>
      </c>
      <c r="F63" s="472"/>
      <c r="G63" s="472"/>
      <c r="H63" s="472">
        <f t="shared" si="18"/>
        <v>2327606</v>
      </c>
      <c r="I63" s="472">
        <f t="shared" si="25"/>
        <v>1617324</v>
      </c>
      <c r="J63" s="472">
        <v>297337</v>
      </c>
      <c r="K63" s="472">
        <v>22735</v>
      </c>
      <c r="L63" s="472"/>
      <c r="M63" s="472">
        <v>1297252</v>
      </c>
      <c r="N63" s="472"/>
      <c r="O63" s="472"/>
      <c r="P63" s="472"/>
      <c r="Q63" s="472"/>
      <c r="R63" s="472">
        <v>710282</v>
      </c>
      <c r="S63" s="956">
        <f t="shared" si="26"/>
        <v>2007534</v>
      </c>
      <c r="T63" s="461">
        <f t="shared" si="21"/>
        <v>19.790221378029386</v>
      </c>
      <c r="U63" s="465">
        <f t="shared" si="4"/>
        <v>0.6948444023601933</v>
      </c>
    </row>
    <row r="64" spans="1:21" ht="19.5" customHeight="1">
      <c r="A64" s="431" t="s">
        <v>468</v>
      </c>
      <c r="B64" s="430" t="s">
        <v>467</v>
      </c>
      <c r="C64" s="472">
        <f t="shared" si="22"/>
        <v>4992880</v>
      </c>
      <c r="D64" s="472">
        <v>2534316</v>
      </c>
      <c r="E64" s="472">
        <v>2458564</v>
      </c>
      <c r="F64" s="472">
        <v>117600</v>
      </c>
      <c r="G64" s="472"/>
      <c r="H64" s="472">
        <f t="shared" si="18"/>
        <v>4875280</v>
      </c>
      <c r="I64" s="472">
        <f t="shared" si="25"/>
        <v>3906270</v>
      </c>
      <c r="J64" s="472">
        <v>78611</v>
      </c>
      <c r="K64" s="472">
        <v>17310</v>
      </c>
      <c r="L64" s="472"/>
      <c r="M64" s="484">
        <v>3807487</v>
      </c>
      <c r="N64" s="472">
        <v>2862</v>
      </c>
      <c r="O64" s="472"/>
      <c r="P64" s="472"/>
      <c r="Q64" s="472"/>
      <c r="R64" s="472">
        <v>969010</v>
      </c>
      <c r="S64" s="956">
        <f t="shared" si="26"/>
        <v>4779359</v>
      </c>
      <c r="T64" s="461">
        <f t="shared" si="21"/>
        <v>2.4555650275070593</v>
      </c>
      <c r="U64" s="465">
        <f t="shared" si="4"/>
        <v>0.8012401339000016</v>
      </c>
    </row>
    <row r="65" spans="1:21" ht="19.5" customHeight="1">
      <c r="A65" s="431" t="s">
        <v>466</v>
      </c>
      <c r="B65" s="430" t="s">
        <v>560</v>
      </c>
      <c r="C65" s="472">
        <f t="shared" si="22"/>
        <v>12422955</v>
      </c>
      <c r="D65" s="472">
        <v>11448256</v>
      </c>
      <c r="E65" s="472">
        <v>974699</v>
      </c>
      <c r="F65" s="472"/>
      <c r="G65" s="472"/>
      <c r="H65" s="472">
        <f t="shared" si="18"/>
        <v>12422955</v>
      </c>
      <c r="I65" s="472">
        <f t="shared" si="25"/>
        <v>7330420</v>
      </c>
      <c r="J65" s="472">
        <v>90361</v>
      </c>
      <c r="K65" s="472"/>
      <c r="L65" s="472"/>
      <c r="M65" s="484">
        <v>7240059</v>
      </c>
      <c r="N65" s="472"/>
      <c r="O65" s="472"/>
      <c r="P65" s="472"/>
      <c r="Q65" s="472"/>
      <c r="R65" s="472">
        <v>5092535</v>
      </c>
      <c r="S65" s="956">
        <f t="shared" si="26"/>
        <v>12332594</v>
      </c>
      <c r="T65" s="461">
        <f t="shared" si="21"/>
        <v>1.2326851667435155</v>
      </c>
      <c r="U65" s="465">
        <f t="shared" si="4"/>
        <v>0.5900705588968164</v>
      </c>
    </row>
    <row r="66" spans="1:21" ht="19.5" customHeight="1">
      <c r="A66" s="431" t="s">
        <v>464</v>
      </c>
      <c r="B66" s="430" t="s">
        <v>465</v>
      </c>
      <c r="C66" s="472">
        <f t="shared" si="22"/>
        <v>6752711</v>
      </c>
      <c r="D66" s="472">
        <v>5684209</v>
      </c>
      <c r="E66" s="472">
        <v>1068502</v>
      </c>
      <c r="F66" s="472"/>
      <c r="G66" s="472"/>
      <c r="H66" s="472">
        <f t="shared" si="18"/>
        <v>6752711</v>
      </c>
      <c r="I66" s="472">
        <f t="shared" si="25"/>
        <v>3140625</v>
      </c>
      <c r="J66" s="472">
        <v>234498</v>
      </c>
      <c r="K66" s="472">
        <v>7960</v>
      </c>
      <c r="L66" s="472"/>
      <c r="M66" s="472">
        <v>2384095</v>
      </c>
      <c r="N66" s="472"/>
      <c r="O66" s="472"/>
      <c r="P66" s="472"/>
      <c r="Q66" s="472">
        <v>514072</v>
      </c>
      <c r="R66" s="472">
        <v>3612086</v>
      </c>
      <c r="S66" s="956">
        <f t="shared" si="26"/>
        <v>6510253</v>
      </c>
      <c r="T66" s="461">
        <f t="shared" si="21"/>
        <v>7.7200557213930345</v>
      </c>
      <c r="U66" s="465">
        <f t="shared" si="4"/>
        <v>0.4650909834583473</v>
      </c>
    </row>
    <row r="67" spans="1:21" ht="19.5" customHeight="1">
      <c r="A67" s="431" t="s">
        <v>559</v>
      </c>
      <c r="B67" s="430" t="s">
        <v>536</v>
      </c>
      <c r="C67" s="472">
        <f t="shared" si="22"/>
        <v>4087750</v>
      </c>
      <c r="D67" s="472">
        <v>3280519</v>
      </c>
      <c r="E67" s="472">
        <v>807231</v>
      </c>
      <c r="F67" s="472"/>
      <c r="G67" s="472"/>
      <c r="H67" s="472">
        <f t="shared" si="18"/>
        <v>4087750</v>
      </c>
      <c r="I67" s="472">
        <f t="shared" si="25"/>
        <v>3849486</v>
      </c>
      <c r="J67" s="472">
        <v>123588</v>
      </c>
      <c r="K67" s="472"/>
      <c r="L67" s="472"/>
      <c r="M67" s="472">
        <v>3725898</v>
      </c>
      <c r="N67" s="472"/>
      <c r="O67" s="472"/>
      <c r="P67" s="472"/>
      <c r="Q67" s="472">
        <v>0</v>
      </c>
      <c r="R67" s="472">
        <v>238264</v>
      </c>
      <c r="S67" s="956">
        <f t="shared" si="26"/>
        <v>3964162</v>
      </c>
      <c r="T67" s="461">
        <f t="shared" si="21"/>
        <v>3.210506545549198</v>
      </c>
      <c r="U67" s="465">
        <f t="shared" si="4"/>
        <v>0.9417126781236622</v>
      </c>
    </row>
    <row r="68" spans="1:21" ht="19.5" customHeight="1">
      <c r="A68" s="431" t="s">
        <v>62</v>
      </c>
      <c r="B68" s="430" t="s">
        <v>463</v>
      </c>
      <c r="C68" s="472">
        <f t="shared" si="22"/>
        <v>126329837</v>
      </c>
      <c r="D68" s="472">
        <f>SUM(D69:D74)</f>
        <v>119714458</v>
      </c>
      <c r="E68" s="472">
        <f>SUM(E69:E74)</f>
        <v>6615379</v>
      </c>
      <c r="F68" s="472">
        <f>SUM(F69:F74)</f>
        <v>575</v>
      </c>
      <c r="G68" s="472">
        <f>SUM(G69:G74)</f>
        <v>0</v>
      </c>
      <c r="H68" s="472">
        <f t="shared" si="18"/>
        <v>126329262</v>
      </c>
      <c r="I68" s="472">
        <f t="shared" si="25"/>
        <v>92897702</v>
      </c>
      <c r="J68" s="472">
        <f>SUM(J69:J74)</f>
        <v>2473798</v>
      </c>
      <c r="K68" s="472">
        <f>SUM(K69:K74)</f>
        <v>353192</v>
      </c>
      <c r="L68" s="472">
        <f>SUM(L69:L74)</f>
        <v>0</v>
      </c>
      <c r="M68" s="472">
        <f aca="true" t="shared" si="28" ref="M68:R68">SUM(M69:M74)</f>
        <v>90037862</v>
      </c>
      <c r="N68" s="472">
        <f t="shared" si="28"/>
        <v>0</v>
      </c>
      <c r="O68" s="472">
        <f t="shared" si="28"/>
        <v>32850</v>
      </c>
      <c r="P68" s="472">
        <f t="shared" si="28"/>
        <v>0</v>
      </c>
      <c r="Q68" s="472">
        <f t="shared" si="28"/>
        <v>0</v>
      </c>
      <c r="R68" s="472">
        <f t="shared" si="28"/>
        <v>33431560</v>
      </c>
      <c r="S68" s="956">
        <f t="shared" si="26"/>
        <v>123502272</v>
      </c>
      <c r="T68" s="461">
        <f t="shared" si="21"/>
        <v>3.0431215618229177</v>
      </c>
      <c r="U68" s="465">
        <f t="shared" si="4"/>
        <v>0.7353617089918565</v>
      </c>
    </row>
    <row r="69" spans="1:21" ht="19.5" customHeight="1">
      <c r="A69" s="431" t="s">
        <v>462</v>
      </c>
      <c r="B69" s="476" t="s">
        <v>461</v>
      </c>
      <c r="C69" s="472">
        <f t="shared" si="22"/>
        <v>20665735</v>
      </c>
      <c r="D69" s="486">
        <v>17625656</v>
      </c>
      <c r="E69" s="486">
        <v>3040079</v>
      </c>
      <c r="F69" s="486"/>
      <c r="G69" s="949"/>
      <c r="H69" s="472">
        <f t="shared" si="18"/>
        <v>20665735</v>
      </c>
      <c r="I69" s="472">
        <f t="shared" si="25"/>
        <v>18752646</v>
      </c>
      <c r="J69" s="486">
        <v>168917</v>
      </c>
      <c r="K69" s="486">
        <v>126325</v>
      </c>
      <c r="L69" s="486"/>
      <c r="M69" s="486">
        <v>18457404</v>
      </c>
      <c r="N69" s="486"/>
      <c r="O69" s="486"/>
      <c r="P69" s="486"/>
      <c r="Q69" s="486"/>
      <c r="R69" s="486">
        <v>1913089</v>
      </c>
      <c r="S69" s="956">
        <f t="shared" si="26"/>
        <v>20370493</v>
      </c>
      <c r="T69" s="461">
        <f t="shared" si="21"/>
        <v>1.5744018204151031</v>
      </c>
      <c r="U69" s="465">
        <f t="shared" si="4"/>
        <v>0.9074270041689783</v>
      </c>
    </row>
    <row r="70" spans="1:21" ht="19.5" customHeight="1">
      <c r="A70" s="431" t="s">
        <v>460</v>
      </c>
      <c r="B70" s="476" t="s">
        <v>546</v>
      </c>
      <c r="C70" s="472">
        <f t="shared" si="22"/>
        <v>32150622</v>
      </c>
      <c r="D70" s="486">
        <v>30224574</v>
      </c>
      <c r="E70" s="486">
        <v>1926048</v>
      </c>
      <c r="F70" s="486"/>
      <c r="G70" s="949"/>
      <c r="H70" s="472">
        <f t="shared" si="18"/>
        <v>32150622</v>
      </c>
      <c r="I70" s="472">
        <f t="shared" si="25"/>
        <v>24022888</v>
      </c>
      <c r="J70" s="486">
        <v>833216</v>
      </c>
      <c r="K70" s="486">
        <v>223695</v>
      </c>
      <c r="L70" s="486"/>
      <c r="M70" s="486">
        <v>22965977</v>
      </c>
      <c r="N70" s="486"/>
      <c r="O70" s="486"/>
      <c r="P70" s="486"/>
      <c r="Q70" s="486"/>
      <c r="R70" s="486">
        <v>8127734</v>
      </c>
      <c r="S70" s="956">
        <f t="shared" si="26"/>
        <v>31093711</v>
      </c>
      <c r="T70" s="461">
        <f t="shared" si="21"/>
        <v>4.399600081389048</v>
      </c>
      <c r="U70" s="465">
        <f t="shared" si="4"/>
        <v>0.7471982346095823</v>
      </c>
    </row>
    <row r="71" spans="1:21" ht="19.5" customHeight="1">
      <c r="A71" s="431" t="s">
        <v>459</v>
      </c>
      <c r="B71" s="477" t="s">
        <v>547</v>
      </c>
      <c r="C71" s="472">
        <f t="shared" si="22"/>
        <v>19909037</v>
      </c>
      <c r="D71" s="486">
        <v>19809690</v>
      </c>
      <c r="E71" s="486">
        <v>99347</v>
      </c>
      <c r="F71" s="486"/>
      <c r="G71" s="949"/>
      <c r="H71" s="472">
        <f t="shared" si="18"/>
        <v>19909037</v>
      </c>
      <c r="I71" s="472">
        <f t="shared" si="25"/>
        <v>10418201</v>
      </c>
      <c r="J71" s="486">
        <v>42050</v>
      </c>
      <c r="K71" s="486"/>
      <c r="L71" s="486"/>
      <c r="M71" s="486">
        <v>10376151</v>
      </c>
      <c r="N71" s="486"/>
      <c r="O71" s="486"/>
      <c r="P71" s="486"/>
      <c r="Q71" s="486"/>
      <c r="R71" s="486">
        <v>9490836</v>
      </c>
      <c r="S71" s="956">
        <f t="shared" si="26"/>
        <v>19866987</v>
      </c>
      <c r="T71" s="461">
        <f t="shared" si="21"/>
        <v>0.40362054830771643</v>
      </c>
      <c r="U71" s="465">
        <f t="shared" si="4"/>
        <v>0.5232900516484047</v>
      </c>
    </row>
    <row r="72" spans="1:21" ht="19.5" customHeight="1">
      <c r="A72" s="431" t="s">
        <v>458</v>
      </c>
      <c r="B72" s="477" t="s">
        <v>457</v>
      </c>
      <c r="C72" s="472">
        <f t="shared" si="22"/>
        <v>13106980</v>
      </c>
      <c r="D72" s="486">
        <v>12197590</v>
      </c>
      <c r="E72" s="486">
        <v>909390</v>
      </c>
      <c r="F72" s="486"/>
      <c r="G72" s="949"/>
      <c r="H72" s="472">
        <f t="shared" si="18"/>
        <v>13106980</v>
      </c>
      <c r="I72" s="472">
        <f t="shared" si="25"/>
        <v>1398015</v>
      </c>
      <c r="J72" s="486">
        <v>71342</v>
      </c>
      <c r="K72" s="486">
        <v>3172</v>
      </c>
      <c r="L72" s="486"/>
      <c r="M72" s="486">
        <v>1323501</v>
      </c>
      <c r="N72" s="486"/>
      <c r="O72" s="486"/>
      <c r="P72" s="486"/>
      <c r="Q72" s="486"/>
      <c r="R72" s="486">
        <v>11708965</v>
      </c>
      <c r="S72" s="956">
        <f t="shared" si="26"/>
        <v>13032466</v>
      </c>
      <c r="T72" s="461">
        <f t="shared" si="21"/>
        <v>5.329985729766848</v>
      </c>
      <c r="U72" s="465">
        <f t="shared" si="4"/>
        <v>0.10666187024013159</v>
      </c>
    </row>
    <row r="73" spans="1:21" ht="19.5" customHeight="1">
      <c r="A73" s="431" t="s">
        <v>456</v>
      </c>
      <c r="B73" s="476" t="s">
        <v>548</v>
      </c>
      <c r="C73" s="472">
        <f t="shared" si="22"/>
        <v>32313816</v>
      </c>
      <c r="D73" s="486">
        <v>32057203</v>
      </c>
      <c r="E73" s="486">
        <v>256613</v>
      </c>
      <c r="F73" s="486">
        <v>575</v>
      </c>
      <c r="G73" s="949"/>
      <c r="H73" s="472">
        <f t="shared" si="18"/>
        <v>32313241</v>
      </c>
      <c r="I73" s="472">
        <f t="shared" si="25"/>
        <v>31625204</v>
      </c>
      <c r="J73" s="486">
        <v>1263277</v>
      </c>
      <c r="K73" s="486"/>
      <c r="L73" s="486"/>
      <c r="M73" s="486">
        <v>30361927</v>
      </c>
      <c r="N73" s="486"/>
      <c r="O73" s="486"/>
      <c r="P73" s="486"/>
      <c r="Q73" s="486"/>
      <c r="R73" s="486">
        <v>688037</v>
      </c>
      <c r="S73" s="956">
        <f t="shared" si="26"/>
        <v>31049964</v>
      </c>
      <c r="T73" s="461">
        <f t="shared" si="21"/>
        <v>3.9945260115950556</v>
      </c>
      <c r="U73" s="465">
        <f t="shared" si="4"/>
        <v>0.9787072735910335</v>
      </c>
    </row>
    <row r="74" spans="1:21" ht="19.5" customHeight="1">
      <c r="A74" s="431" t="s">
        <v>549</v>
      </c>
      <c r="B74" s="476" t="s">
        <v>550</v>
      </c>
      <c r="C74" s="472">
        <f t="shared" si="22"/>
        <v>8183647</v>
      </c>
      <c r="D74" s="486">
        <v>7799745</v>
      </c>
      <c r="E74" s="486">
        <v>383902</v>
      </c>
      <c r="F74" s="486"/>
      <c r="G74" s="949"/>
      <c r="H74" s="472">
        <f t="shared" si="18"/>
        <v>8183647</v>
      </c>
      <c r="I74" s="472">
        <f t="shared" si="25"/>
        <v>6680748</v>
      </c>
      <c r="J74" s="486">
        <v>94996</v>
      </c>
      <c r="K74" s="486"/>
      <c r="L74" s="486"/>
      <c r="M74" s="486">
        <v>6552902</v>
      </c>
      <c r="N74" s="486"/>
      <c r="O74" s="486">
        <v>32850</v>
      </c>
      <c r="P74" s="486"/>
      <c r="Q74" s="486"/>
      <c r="R74" s="486">
        <v>1502899</v>
      </c>
      <c r="S74" s="956">
        <f t="shared" si="26"/>
        <v>8088651</v>
      </c>
      <c r="T74" s="461">
        <f t="shared" si="21"/>
        <v>1.421936585544014</v>
      </c>
      <c r="U74" s="465">
        <f t="shared" si="4"/>
        <v>0.8163533935420235</v>
      </c>
    </row>
    <row r="75" spans="1:21" ht="19.5" customHeight="1">
      <c r="A75" s="431" t="s">
        <v>63</v>
      </c>
      <c r="B75" s="430" t="s">
        <v>455</v>
      </c>
      <c r="C75" s="472">
        <f t="shared" si="22"/>
        <v>50155832</v>
      </c>
      <c r="D75" s="472">
        <f>SUM(D76:D80)</f>
        <v>48061207</v>
      </c>
      <c r="E75" s="472">
        <f>SUM(E76:E80)</f>
        <v>2094625</v>
      </c>
      <c r="F75" s="472">
        <f>SUM(F76:F80)</f>
        <v>0</v>
      </c>
      <c r="G75" s="472">
        <f>SUM(G76:G80)</f>
        <v>0</v>
      </c>
      <c r="H75" s="472">
        <f t="shared" si="18"/>
        <v>50155832</v>
      </c>
      <c r="I75" s="472">
        <f t="shared" si="25"/>
        <v>19121600</v>
      </c>
      <c r="J75" s="472">
        <f>SUM(J76:J80)</f>
        <v>677912</v>
      </c>
      <c r="K75" s="472">
        <f>SUM(K76:K80)</f>
        <v>858000</v>
      </c>
      <c r="L75" s="472">
        <f>SUM(L76:L80)</f>
        <v>0</v>
      </c>
      <c r="M75" s="472">
        <f aca="true" t="shared" si="29" ref="M75:R75">SUM(M76:M80)</f>
        <v>17297990</v>
      </c>
      <c r="N75" s="472">
        <f t="shared" si="29"/>
        <v>287698</v>
      </c>
      <c r="O75" s="472">
        <f t="shared" si="29"/>
        <v>0</v>
      </c>
      <c r="P75" s="472">
        <f t="shared" si="29"/>
        <v>0</v>
      </c>
      <c r="Q75" s="472">
        <f t="shared" si="29"/>
        <v>0</v>
      </c>
      <c r="R75" s="472">
        <f t="shared" si="29"/>
        <v>31034232</v>
      </c>
      <c r="S75" s="956">
        <f t="shared" si="26"/>
        <v>48619920</v>
      </c>
      <c r="T75" s="461">
        <f t="shared" si="21"/>
        <v>8.03234038992553</v>
      </c>
      <c r="U75" s="465">
        <f t="shared" si="4"/>
        <v>0.38124380032216393</v>
      </c>
    </row>
    <row r="76" spans="1:21" ht="19.5" customHeight="1">
      <c r="A76" s="431" t="s">
        <v>454</v>
      </c>
      <c r="B76" s="430" t="s">
        <v>453</v>
      </c>
      <c r="C76" s="472">
        <f t="shared" si="22"/>
        <v>2682863</v>
      </c>
      <c r="D76" s="964">
        <v>2660028</v>
      </c>
      <c r="E76" s="482">
        <v>22835</v>
      </c>
      <c r="F76" s="482"/>
      <c r="G76" s="472"/>
      <c r="H76" s="472">
        <f t="shared" si="18"/>
        <v>2682863</v>
      </c>
      <c r="I76" s="472">
        <f t="shared" si="25"/>
        <v>540651</v>
      </c>
      <c r="J76" s="482">
        <v>49035</v>
      </c>
      <c r="K76" s="482">
        <v>8000</v>
      </c>
      <c r="L76" s="482"/>
      <c r="M76" s="482">
        <v>483616</v>
      </c>
      <c r="N76" s="482"/>
      <c r="O76" s="482"/>
      <c r="P76" s="482"/>
      <c r="Q76" s="482"/>
      <c r="R76" s="961">
        <v>2142212</v>
      </c>
      <c r="S76" s="956">
        <f t="shared" si="26"/>
        <v>2625828</v>
      </c>
      <c r="T76" s="461">
        <f t="shared" si="21"/>
        <v>10.549319246611955</v>
      </c>
      <c r="U76" s="465">
        <f t="shared" si="4"/>
        <v>0.20152016707524759</v>
      </c>
    </row>
    <row r="77" spans="1:21" ht="19.5" customHeight="1">
      <c r="A77" s="431" t="s">
        <v>452</v>
      </c>
      <c r="B77" s="430" t="s">
        <v>451</v>
      </c>
      <c r="C77" s="472">
        <f t="shared" si="22"/>
        <v>14917137</v>
      </c>
      <c r="D77" s="964">
        <v>14617507</v>
      </c>
      <c r="E77" s="482">
        <v>299630</v>
      </c>
      <c r="F77" s="482"/>
      <c r="G77" s="472"/>
      <c r="H77" s="472">
        <f t="shared" si="18"/>
        <v>14917137</v>
      </c>
      <c r="I77" s="472">
        <f t="shared" si="25"/>
        <v>4505689</v>
      </c>
      <c r="J77" s="482">
        <v>383697</v>
      </c>
      <c r="K77" s="482"/>
      <c r="L77" s="482"/>
      <c r="M77" s="482">
        <v>3834294</v>
      </c>
      <c r="N77" s="482">
        <v>287698</v>
      </c>
      <c r="O77" s="482"/>
      <c r="P77" s="482"/>
      <c r="Q77" s="482"/>
      <c r="R77" s="961">
        <v>10411448</v>
      </c>
      <c r="S77" s="956">
        <f t="shared" si="26"/>
        <v>14533440</v>
      </c>
      <c r="T77" s="461">
        <f t="shared" si="21"/>
        <v>8.515834093298494</v>
      </c>
      <c r="U77" s="465">
        <f t="shared" si="4"/>
        <v>0.30204783934075286</v>
      </c>
    </row>
    <row r="78" spans="1:21" ht="19.5" customHeight="1">
      <c r="A78" s="431" t="s">
        <v>450</v>
      </c>
      <c r="B78" s="430" t="s">
        <v>552</v>
      </c>
      <c r="C78" s="472">
        <f t="shared" si="22"/>
        <v>7504685</v>
      </c>
      <c r="D78" s="964">
        <v>7350275</v>
      </c>
      <c r="E78" s="482">
        <v>154410</v>
      </c>
      <c r="F78" s="482"/>
      <c r="G78" s="472"/>
      <c r="H78" s="472">
        <f t="shared" si="18"/>
        <v>7504685</v>
      </c>
      <c r="I78" s="472">
        <f t="shared" si="25"/>
        <v>4595107</v>
      </c>
      <c r="J78" s="482">
        <v>136997</v>
      </c>
      <c r="K78" s="482"/>
      <c r="L78" s="482"/>
      <c r="M78" s="482">
        <v>4458110</v>
      </c>
      <c r="N78" s="482"/>
      <c r="O78" s="482"/>
      <c r="P78" s="482"/>
      <c r="Q78" s="482"/>
      <c r="R78" s="961">
        <v>2909578</v>
      </c>
      <c r="S78" s="956">
        <f t="shared" si="26"/>
        <v>7367688</v>
      </c>
      <c r="T78" s="461">
        <f t="shared" si="21"/>
        <v>2.981366919203405</v>
      </c>
      <c r="U78" s="465">
        <f t="shared" si="4"/>
        <v>0.6122984509010039</v>
      </c>
    </row>
    <row r="79" spans="1:21" ht="19.5" customHeight="1">
      <c r="A79" s="431" t="s">
        <v>449</v>
      </c>
      <c r="B79" s="430" t="s">
        <v>448</v>
      </c>
      <c r="C79" s="472">
        <f t="shared" si="22"/>
        <v>18656824</v>
      </c>
      <c r="D79" s="965">
        <v>17257479</v>
      </c>
      <c r="E79" s="472">
        <v>1399345</v>
      </c>
      <c r="F79" s="482"/>
      <c r="G79" s="472"/>
      <c r="H79" s="472">
        <f t="shared" si="18"/>
        <v>18656824</v>
      </c>
      <c r="I79" s="472">
        <f t="shared" si="25"/>
        <v>5459280</v>
      </c>
      <c r="J79" s="482">
        <v>60700</v>
      </c>
      <c r="K79" s="472">
        <v>850000</v>
      </c>
      <c r="L79" s="472"/>
      <c r="M79" s="472">
        <v>4548580</v>
      </c>
      <c r="N79" s="472"/>
      <c r="O79" s="472"/>
      <c r="P79" s="472"/>
      <c r="Q79" s="472"/>
      <c r="R79" s="472">
        <v>13197544</v>
      </c>
      <c r="S79" s="956">
        <f t="shared" si="26"/>
        <v>17746124</v>
      </c>
      <c r="T79" s="461">
        <f t="shared" si="21"/>
        <v>16.681686962383317</v>
      </c>
      <c r="U79" s="465">
        <f t="shared" si="4"/>
        <v>0.2926157206607084</v>
      </c>
    </row>
    <row r="80" spans="1:21" ht="19.5" customHeight="1">
      <c r="A80" s="431" t="s">
        <v>551</v>
      </c>
      <c r="B80" s="478" t="s">
        <v>535</v>
      </c>
      <c r="C80" s="472">
        <f t="shared" si="22"/>
        <v>6394323</v>
      </c>
      <c r="D80" s="964">
        <v>6175918</v>
      </c>
      <c r="E80" s="482">
        <v>218405</v>
      </c>
      <c r="F80" s="482"/>
      <c r="G80" s="472"/>
      <c r="H80" s="472">
        <f t="shared" si="18"/>
        <v>6394323</v>
      </c>
      <c r="I80" s="472">
        <f t="shared" si="25"/>
        <v>4020873</v>
      </c>
      <c r="J80" s="482">
        <v>47483</v>
      </c>
      <c r="K80" s="482"/>
      <c r="L80" s="482"/>
      <c r="M80" s="482">
        <v>3973390</v>
      </c>
      <c r="N80" s="482"/>
      <c r="O80" s="482"/>
      <c r="P80" s="482"/>
      <c r="Q80" s="482"/>
      <c r="R80" s="961">
        <v>2373450</v>
      </c>
      <c r="S80" s="956">
        <f t="shared" si="26"/>
        <v>6346840</v>
      </c>
      <c r="T80" s="461">
        <f t="shared" si="21"/>
        <v>1.1809127022912687</v>
      </c>
      <c r="U80" s="465">
        <f t="shared" si="4"/>
        <v>0.6288191885208176</v>
      </c>
    </row>
    <row r="81" spans="1:21" s="379" customFormat="1" ht="29.25" customHeight="1">
      <c r="A81" s="881"/>
      <c r="B81" s="881"/>
      <c r="C81" s="881"/>
      <c r="D81" s="881"/>
      <c r="E81" s="881"/>
      <c r="F81" s="417"/>
      <c r="G81" s="390"/>
      <c r="H81" s="462"/>
      <c r="I81" s="390"/>
      <c r="J81" s="390"/>
      <c r="K81" s="458"/>
      <c r="L81" s="390"/>
      <c r="M81" s="459"/>
      <c r="N81" s="390"/>
      <c r="O81" s="879" t="str">
        <f>'Thong tin'!B8</f>
        <v>Trà Vinh, ngày 03 tháng 12 năm 2018</v>
      </c>
      <c r="P81" s="879"/>
      <c r="Q81" s="879"/>
      <c r="R81" s="879"/>
      <c r="S81" s="879"/>
      <c r="T81" s="879"/>
      <c r="U81" s="446"/>
    </row>
    <row r="82" spans="1:21" s="413" customFormat="1" ht="19.5" customHeight="1">
      <c r="A82" s="403"/>
      <c r="B82" s="880" t="s">
        <v>4</v>
      </c>
      <c r="C82" s="880"/>
      <c r="D82" s="880"/>
      <c r="E82" s="880"/>
      <c r="F82" s="402"/>
      <c r="G82" s="402"/>
      <c r="H82" s="402"/>
      <c r="I82" s="402"/>
      <c r="J82" s="402"/>
      <c r="K82" s="402"/>
      <c r="L82" s="402"/>
      <c r="M82" s="402"/>
      <c r="N82" s="402"/>
      <c r="O82" s="887" t="str">
        <f>'Thong tin'!B7</f>
        <v>PHÓ CỤC TRƯỞNG</v>
      </c>
      <c r="P82" s="887"/>
      <c r="Q82" s="887"/>
      <c r="R82" s="887"/>
      <c r="S82" s="887"/>
      <c r="T82" s="887"/>
      <c r="U82" s="445"/>
    </row>
    <row r="83" spans="1:21" ht="18.75">
      <c r="A83" s="387"/>
      <c r="B83" s="389"/>
      <c r="C83" s="435"/>
      <c r="D83" s="435"/>
      <c r="E83" s="437"/>
      <c r="F83" s="437"/>
      <c r="G83" s="437"/>
      <c r="H83" s="437"/>
      <c r="I83" s="437"/>
      <c r="J83" s="437"/>
      <c r="K83" s="437"/>
      <c r="L83" s="437"/>
      <c r="M83" s="437"/>
      <c r="N83" s="437"/>
      <c r="O83" s="437"/>
      <c r="P83" s="437"/>
      <c r="Q83" s="437"/>
      <c r="R83" s="437"/>
      <c r="S83" s="437"/>
      <c r="T83" s="439"/>
      <c r="U83" s="439"/>
    </row>
    <row r="84" spans="1:21" ht="18.75">
      <c r="A84" s="387"/>
      <c r="B84" s="387"/>
      <c r="C84" s="440"/>
      <c r="D84" s="440"/>
      <c r="E84" s="440"/>
      <c r="F84" s="440"/>
      <c r="G84" s="440"/>
      <c r="H84" s="440"/>
      <c r="I84" s="440"/>
      <c r="J84" s="440"/>
      <c r="K84" s="440"/>
      <c r="L84" s="440"/>
      <c r="M84" s="440"/>
      <c r="N84" s="440"/>
      <c r="O84" s="440"/>
      <c r="P84" s="440"/>
      <c r="Q84" s="440"/>
      <c r="R84" s="440"/>
      <c r="S84" s="440"/>
      <c r="T84" s="440"/>
      <c r="U84" s="471"/>
    </row>
    <row r="85" spans="1:21" ht="15.75">
      <c r="A85" s="386"/>
      <c r="B85" s="890"/>
      <c r="C85" s="890"/>
      <c r="D85" s="890"/>
      <c r="E85" s="411"/>
      <c r="F85" s="411"/>
      <c r="G85" s="411"/>
      <c r="H85" s="411"/>
      <c r="I85" s="411"/>
      <c r="J85" s="411"/>
      <c r="K85" s="411"/>
      <c r="L85" s="411"/>
      <c r="M85" s="411"/>
      <c r="N85" s="411"/>
      <c r="O85" s="411"/>
      <c r="P85" s="411"/>
      <c r="Q85" s="890"/>
      <c r="R85" s="890"/>
      <c r="S85" s="890"/>
      <c r="T85" s="386"/>
      <c r="U85" s="386"/>
    </row>
    <row r="86" spans="1:21" ht="15.75" customHeight="1">
      <c r="A86" s="412"/>
      <c r="B86" s="386"/>
      <c r="C86" s="460"/>
      <c r="D86" s="460"/>
      <c r="E86" s="460"/>
      <c r="F86" s="460"/>
      <c r="G86" s="463"/>
      <c r="H86" s="460"/>
      <c r="I86" s="460"/>
      <c r="J86" s="460"/>
      <c r="K86" s="460"/>
      <c r="L86" s="460"/>
      <c r="M86" s="460"/>
      <c r="N86" s="460"/>
      <c r="O86" s="411"/>
      <c r="P86" s="411"/>
      <c r="Q86" s="411"/>
      <c r="R86" s="442"/>
      <c r="S86" s="386"/>
      <c r="T86" s="386"/>
      <c r="U86" s="386"/>
    </row>
    <row r="87" spans="1:21" ht="15.75" customHeight="1">
      <c r="A87" s="386"/>
      <c r="B87" s="490"/>
      <c r="C87" s="490"/>
      <c r="D87" s="490"/>
      <c r="E87" s="490"/>
      <c r="F87" s="490"/>
      <c r="G87" s="490"/>
      <c r="H87" s="490"/>
      <c r="I87" s="490"/>
      <c r="J87" s="490"/>
      <c r="K87" s="490"/>
      <c r="L87" s="490"/>
      <c r="M87" s="490"/>
      <c r="N87" s="490"/>
      <c r="O87" s="490"/>
      <c r="P87" s="490"/>
      <c r="Q87" s="411"/>
      <c r="R87" s="411"/>
      <c r="S87" s="386"/>
      <c r="T87" s="386"/>
      <c r="U87" s="386"/>
    </row>
    <row r="88" spans="1:21" ht="15.75">
      <c r="A88" s="410"/>
      <c r="B88" s="410"/>
      <c r="C88" s="410"/>
      <c r="D88" s="410"/>
      <c r="E88" s="410"/>
      <c r="F88" s="410"/>
      <c r="G88" s="410"/>
      <c r="H88" s="410"/>
      <c r="I88" s="410"/>
      <c r="J88" s="410"/>
      <c r="K88" s="410"/>
      <c r="L88" s="410"/>
      <c r="M88" s="410"/>
      <c r="N88" s="410"/>
      <c r="O88" s="410"/>
      <c r="P88" s="410"/>
      <c r="Q88" s="410"/>
      <c r="R88" s="386"/>
      <c r="S88" s="386"/>
      <c r="T88" s="386"/>
      <c r="U88" s="386"/>
    </row>
    <row r="89" spans="1:21" ht="18.75">
      <c r="A89" s="386"/>
      <c r="B89" s="886" t="str">
        <f>'Thong tin'!B5</f>
        <v>Nhan Quốc Hải</v>
      </c>
      <c r="C89" s="886"/>
      <c r="D89" s="886"/>
      <c r="E89" s="886"/>
      <c r="F89" s="386"/>
      <c r="G89" s="386"/>
      <c r="H89" s="386"/>
      <c r="I89" s="386"/>
      <c r="J89" s="386"/>
      <c r="K89" s="386"/>
      <c r="L89" s="386"/>
      <c r="M89" s="386"/>
      <c r="N89" s="386"/>
      <c r="O89" s="886" t="str">
        <f>'Thong tin'!B6</f>
        <v>Trần Việt Hồng</v>
      </c>
      <c r="P89" s="886"/>
      <c r="Q89" s="886"/>
      <c r="R89" s="886"/>
      <c r="S89" s="886"/>
      <c r="T89" s="886"/>
      <c r="U89" s="444"/>
    </row>
    <row r="90" spans="2:21" ht="18.75">
      <c r="B90" s="888"/>
      <c r="C90" s="888"/>
      <c r="D90" s="888"/>
      <c r="E90" s="888"/>
      <c r="P90" s="888"/>
      <c r="Q90" s="888"/>
      <c r="R90" s="888"/>
      <c r="S90" s="888"/>
      <c r="T90" s="889"/>
      <c r="U90" s="469"/>
    </row>
  </sheetData>
  <sheetProtection/>
  <mergeCells count="36">
    <mergeCell ref="R7:R9"/>
    <mergeCell ref="I8:I9"/>
    <mergeCell ref="J8:Q8"/>
    <mergeCell ref="H7:H9"/>
    <mergeCell ref="A6:B9"/>
    <mergeCell ref="B85:D85"/>
    <mergeCell ref="C6:E6"/>
    <mergeCell ref="C7:C9"/>
    <mergeCell ref="A10:B10"/>
    <mergeCell ref="Q5:T5"/>
    <mergeCell ref="D7:E7"/>
    <mergeCell ref="D8:D9"/>
    <mergeCell ref="E8:E9"/>
    <mergeCell ref="E1:P1"/>
    <mergeCell ref="E2:P2"/>
    <mergeCell ref="E3:P3"/>
    <mergeCell ref="F6:F9"/>
    <mergeCell ref="G6:G9"/>
    <mergeCell ref="H6:R6"/>
    <mergeCell ref="A2:D2"/>
    <mergeCell ref="Q2:T2"/>
    <mergeCell ref="Q4:T4"/>
    <mergeCell ref="O82:T82"/>
    <mergeCell ref="T6:T9"/>
    <mergeCell ref="I7:Q7"/>
    <mergeCell ref="O81:T81"/>
    <mergeCell ref="S6:S9"/>
    <mergeCell ref="A3:D3"/>
    <mergeCell ref="A81:E81"/>
    <mergeCell ref="B90:E90"/>
    <mergeCell ref="P90:T90"/>
    <mergeCell ref="B89:E89"/>
    <mergeCell ref="A11:B11"/>
    <mergeCell ref="O89:T89"/>
    <mergeCell ref="Q85:S85"/>
    <mergeCell ref="B82:E82"/>
  </mergeCells>
  <printOptions/>
  <pageMargins left="0.24" right="0" top="0" bottom="0" header="0.511811023622047" footer="0.275590551181102"/>
  <pageSetup horizontalDpi="600" verticalDpi="600" orientation="landscape" paperSize="9" scale="76"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548" t="s">
        <v>29</v>
      </c>
      <c r="B1" s="548"/>
      <c r="C1" s="548"/>
      <c r="D1" s="548"/>
      <c r="E1" s="547" t="s">
        <v>375</v>
      </c>
      <c r="F1" s="547"/>
      <c r="G1" s="547"/>
      <c r="H1" s="547"/>
      <c r="I1" s="547"/>
      <c r="J1" s="547"/>
      <c r="K1" s="547"/>
      <c r="L1" s="31" t="s">
        <v>351</v>
      </c>
      <c r="M1" s="31"/>
      <c r="N1" s="31"/>
      <c r="O1" s="32"/>
      <c r="P1" s="32"/>
    </row>
    <row r="2" spans="1:16" ht="15.75" customHeight="1">
      <c r="A2" s="549" t="s">
        <v>245</v>
      </c>
      <c r="B2" s="549"/>
      <c r="C2" s="549"/>
      <c r="D2" s="549"/>
      <c r="E2" s="547"/>
      <c r="F2" s="547"/>
      <c r="G2" s="547"/>
      <c r="H2" s="547"/>
      <c r="I2" s="547"/>
      <c r="J2" s="547"/>
      <c r="K2" s="547"/>
      <c r="L2" s="539" t="s">
        <v>254</v>
      </c>
      <c r="M2" s="539"/>
      <c r="N2" s="539"/>
      <c r="O2" s="35"/>
      <c r="P2" s="32"/>
    </row>
    <row r="3" spans="1:16" ht="18" customHeight="1">
      <c r="A3" s="549" t="s">
        <v>246</v>
      </c>
      <c r="B3" s="549"/>
      <c r="C3" s="549"/>
      <c r="D3" s="549"/>
      <c r="E3" s="550" t="s">
        <v>371</v>
      </c>
      <c r="F3" s="550"/>
      <c r="G3" s="550"/>
      <c r="H3" s="550"/>
      <c r="I3" s="550"/>
      <c r="J3" s="550"/>
      <c r="K3" s="36"/>
      <c r="L3" s="540" t="s">
        <v>370</v>
      </c>
      <c r="M3" s="540"/>
      <c r="N3" s="540"/>
      <c r="O3" s="32"/>
      <c r="P3" s="32"/>
    </row>
    <row r="4" spans="1:16" ht="21" customHeight="1">
      <c r="A4" s="546" t="s">
        <v>257</v>
      </c>
      <c r="B4" s="546"/>
      <c r="C4" s="546"/>
      <c r="D4" s="546"/>
      <c r="E4" s="39"/>
      <c r="F4" s="40"/>
      <c r="G4" s="41"/>
      <c r="H4" s="41"/>
      <c r="I4" s="41"/>
      <c r="J4" s="41"/>
      <c r="K4" s="32"/>
      <c r="L4" s="539" t="s">
        <v>252</v>
      </c>
      <c r="M4" s="539"/>
      <c r="N4" s="539"/>
      <c r="O4" s="35"/>
      <c r="P4" s="32"/>
    </row>
    <row r="5" spans="1:16" ht="18" customHeight="1">
      <c r="A5" s="41"/>
      <c r="B5" s="32"/>
      <c r="C5" s="42"/>
      <c r="D5" s="544"/>
      <c r="E5" s="544"/>
      <c r="F5" s="544"/>
      <c r="G5" s="544"/>
      <c r="H5" s="544"/>
      <c r="I5" s="544"/>
      <c r="J5" s="544"/>
      <c r="K5" s="544"/>
      <c r="L5" s="43" t="s">
        <v>258</v>
      </c>
      <c r="M5" s="43"/>
      <c r="N5" s="43"/>
      <c r="O5" s="32"/>
      <c r="P5" s="32"/>
    </row>
    <row r="6" spans="1:18" ht="33" customHeight="1">
      <c r="A6" s="531" t="s">
        <v>57</v>
      </c>
      <c r="B6" s="532"/>
      <c r="C6" s="545" t="s">
        <v>259</v>
      </c>
      <c r="D6" s="545"/>
      <c r="E6" s="545"/>
      <c r="F6" s="545"/>
      <c r="G6" s="541" t="s">
        <v>7</v>
      </c>
      <c r="H6" s="542"/>
      <c r="I6" s="542"/>
      <c r="J6" s="542"/>
      <c r="K6" s="542"/>
      <c r="L6" s="542"/>
      <c r="M6" s="542"/>
      <c r="N6" s="543"/>
      <c r="O6" s="557" t="s">
        <v>260</v>
      </c>
      <c r="P6" s="558"/>
      <c r="Q6" s="558"/>
      <c r="R6" s="559"/>
    </row>
    <row r="7" spans="1:18" ht="29.25" customHeight="1">
      <c r="A7" s="533"/>
      <c r="B7" s="534"/>
      <c r="C7" s="545"/>
      <c r="D7" s="545"/>
      <c r="E7" s="545"/>
      <c r="F7" s="545"/>
      <c r="G7" s="541" t="s">
        <v>261</v>
      </c>
      <c r="H7" s="542"/>
      <c r="I7" s="542"/>
      <c r="J7" s="543"/>
      <c r="K7" s="541" t="s">
        <v>92</v>
      </c>
      <c r="L7" s="542"/>
      <c r="M7" s="542"/>
      <c r="N7" s="543"/>
      <c r="O7" s="45" t="s">
        <v>262</v>
      </c>
      <c r="P7" s="45" t="s">
        <v>263</v>
      </c>
      <c r="Q7" s="560" t="s">
        <v>264</v>
      </c>
      <c r="R7" s="560" t="s">
        <v>265</v>
      </c>
    </row>
    <row r="8" spans="1:18" ht="26.25" customHeight="1">
      <c r="A8" s="533"/>
      <c r="B8" s="534"/>
      <c r="C8" s="528" t="s">
        <v>89</v>
      </c>
      <c r="D8" s="529"/>
      <c r="E8" s="528" t="s">
        <v>88</v>
      </c>
      <c r="F8" s="529"/>
      <c r="G8" s="528" t="s">
        <v>90</v>
      </c>
      <c r="H8" s="530"/>
      <c r="I8" s="528" t="s">
        <v>91</v>
      </c>
      <c r="J8" s="530"/>
      <c r="K8" s="528" t="s">
        <v>93</v>
      </c>
      <c r="L8" s="530"/>
      <c r="M8" s="528" t="s">
        <v>94</v>
      </c>
      <c r="N8" s="530"/>
      <c r="O8" s="562" t="s">
        <v>266</v>
      </c>
      <c r="P8" s="563" t="s">
        <v>267</v>
      </c>
      <c r="Q8" s="560"/>
      <c r="R8" s="560"/>
    </row>
    <row r="9" spans="1:18" ht="30.75" customHeight="1">
      <c r="A9" s="533"/>
      <c r="B9" s="534"/>
      <c r="C9" s="46" t="s">
        <v>3</v>
      </c>
      <c r="D9" s="44" t="s">
        <v>9</v>
      </c>
      <c r="E9" s="44" t="s">
        <v>3</v>
      </c>
      <c r="F9" s="44" t="s">
        <v>9</v>
      </c>
      <c r="G9" s="47" t="s">
        <v>3</v>
      </c>
      <c r="H9" s="47" t="s">
        <v>9</v>
      </c>
      <c r="I9" s="47" t="s">
        <v>3</v>
      </c>
      <c r="J9" s="47" t="s">
        <v>9</v>
      </c>
      <c r="K9" s="47" t="s">
        <v>3</v>
      </c>
      <c r="L9" s="47" t="s">
        <v>9</v>
      </c>
      <c r="M9" s="47" t="s">
        <v>3</v>
      </c>
      <c r="N9" s="47" t="s">
        <v>9</v>
      </c>
      <c r="O9" s="562"/>
      <c r="P9" s="564"/>
      <c r="Q9" s="561"/>
      <c r="R9" s="561"/>
    </row>
    <row r="10" spans="1:18" s="52" customFormat="1" ht="18" customHeight="1">
      <c r="A10" s="553" t="s">
        <v>6</v>
      </c>
      <c r="B10" s="553"/>
      <c r="C10" s="48">
        <v>1</v>
      </c>
      <c r="D10" s="48">
        <v>2</v>
      </c>
      <c r="E10" s="48">
        <v>3</v>
      </c>
      <c r="F10" s="48">
        <v>4</v>
      </c>
      <c r="G10" s="48">
        <v>5</v>
      </c>
      <c r="H10" s="48">
        <v>6</v>
      </c>
      <c r="I10" s="48">
        <v>7</v>
      </c>
      <c r="J10" s="48">
        <v>8</v>
      </c>
      <c r="K10" s="48">
        <v>9</v>
      </c>
      <c r="L10" s="48">
        <v>10</v>
      </c>
      <c r="M10" s="48">
        <v>11</v>
      </c>
      <c r="N10" s="48">
        <v>12</v>
      </c>
      <c r="O10" s="49" t="s">
        <v>86</v>
      </c>
      <c r="P10" s="49" t="s">
        <v>87</v>
      </c>
      <c r="Q10" s="50"/>
      <c r="R10" s="51"/>
    </row>
    <row r="11" spans="1:18" s="52" customFormat="1" ht="18" customHeight="1" hidden="1">
      <c r="A11" s="555" t="s">
        <v>268</v>
      </c>
      <c r="B11" s="556"/>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537" t="s">
        <v>372</v>
      </c>
      <c r="B12" s="538"/>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535" t="s">
        <v>31</v>
      </c>
      <c r="B13" s="536"/>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269</v>
      </c>
    </row>
    <row r="14" spans="1:37" s="52" customFormat="1" ht="18" customHeight="1">
      <c r="A14" s="59" t="s">
        <v>0</v>
      </c>
      <c r="B14" s="60" t="s">
        <v>80</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270</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271</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272</v>
      </c>
    </row>
    <row r="18" spans="1:18" s="70" customFormat="1" ht="18" customHeight="1">
      <c r="A18" s="66" t="s">
        <v>49</v>
      </c>
      <c r="B18" s="67" t="s">
        <v>273</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58</v>
      </c>
      <c r="B19" s="67" t="s">
        <v>274</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59</v>
      </c>
      <c r="B20" s="71" t="s">
        <v>275</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60</v>
      </c>
      <c r="B21" s="67" t="s">
        <v>276</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277</v>
      </c>
      <c r="AK21" s="52" t="s">
        <v>278</v>
      </c>
      <c r="AL21" s="52" t="s">
        <v>279</v>
      </c>
      <c r="AM21" s="63" t="s">
        <v>280</v>
      </c>
    </row>
    <row r="22" spans="1:39" s="52" customFormat="1" ht="18" customHeight="1">
      <c r="A22" s="66" t="s">
        <v>61</v>
      </c>
      <c r="B22" s="67" t="s">
        <v>281</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282</v>
      </c>
    </row>
    <row r="23" spans="1:18" s="52" customFormat="1" ht="18" customHeight="1">
      <c r="A23" s="66" t="s">
        <v>62</v>
      </c>
      <c r="B23" s="67" t="s">
        <v>283</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63</v>
      </c>
      <c r="B24" s="67" t="s">
        <v>284</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277</v>
      </c>
    </row>
    <row r="25" spans="1:36" s="52" customFormat="1" ht="18" customHeight="1">
      <c r="A25" s="66" t="s">
        <v>83</v>
      </c>
      <c r="B25" s="67" t="s">
        <v>285</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286</v>
      </c>
    </row>
    <row r="26" spans="1:44" s="52" customFormat="1" ht="18" customHeight="1">
      <c r="A26" s="66" t="s">
        <v>84</v>
      </c>
      <c r="B26" s="67" t="s">
        <v>287</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554" t="s">
        <v>373</v>
      </c>
      <c r="C28" s="554"/>
      <c r="D28" s="554"/>
      <c r="E28" s="554"/>
      <c r="F28" s="75"/>
      <c r="G28" s="76"/>
      <c r="H28" s="76"/>
      <c r="I28" s="76"/>
      <c r="J28" s="554" t="s">
        <v>374</v>
      </c>
      <c r="K28" s="554"/>
      <c r="L28" s="554"/>
      <c r="M28" s="554"/>
      <c r="N28" s="554"/>
      <c r="O28" s="77"/>
      <c r="P28" s="77"/>
      <c r="AG28" s="78" t="s">
        <v>289</v>
      </c>
      <c r="AI28" s="79">
        <f>82/88</f>
        <v>0.9318181818181818</v>
      </c>
    </row>
    <row r="29" spans="1:16" s="85" customFormat="1" ht="19.5" customHeight="1">
      <c r="A29" s="80"/>
      <c r="B29" s="527" t="s">
        <v>35</v>
      </c>
      <c r="C29" s="527"/>
      <c r="D29" s="527"/>
      <c r="E29" s="527"/>
      <c r="F29" s="82"/>
      <c r="G29" s="83"/>
      <c r="H29" s="83"/>
      <c r="I29" s="83"/>
      <c r="J29" s="527" t="s">
        <v>290</v>
      </c>
      <c r="K29" s="527"/>
      <c r="L29" s="527"/>
      <c r="M29" s="527"/>
      <c r="N29" s="527"/>
      <c r="O29" s="84"/>
      <c r="P29" s="84"/>
    </row>
    <row r="30" spans="1:16" s="85" customFormat="1" ht="19.5" customHeight="1">
      <c r="A30" s="80"/>
      <c r="B30" s="551"/>
      <c r="C30" s="551"/>
      <c r="D30" s="551"/>
      <c r="E30" s="82"/>
      <c r="F30" s="82"/>
      <c r="G30" s="83"/>
      <c r="H30" s="83"/>
      <c r="I30" s="83"/>
      <c r="J30" s="552"/>
      <c r="K30" s="552"/>
      <c r="L30" s="552"/>
      <c r="M30" s="552"/>
      <c r="N30" s="552"/>
      <c r="O30" s="84"/>
      <c r="P30" s="84"/>
    </row>
    <row r="31" spans="1:16" s="85" customFormat="1" ht="8.25" customHeight="1">
      <c r="A31" s="80"/>
      <c r="B31" s="86"/>
      <c r="C31" s="86" t="s">
        <v>85</v>
      </c>
      <c r="D31" s="86"/>
      <c r="E31" s="87"/>
      <c r="F31" s="87"/>
      <c r="G31" s="88"/>
      <c r="H31" s="88"/>
      <c r="I31" s="88"/>
      <c r="J31" s="86"/>
      <c r="K31" s="86"/>
      <c r="L31" s="86"/>
      <c r="M31" s="86"/>
      <c r="N31" s="86"/>
      <c r="O31" s="84"/>
      <c r="P31" s="84"/>
    </row>
    <row r="32" spans="1:16" s="85" customFormat="1" ht="9" customHeight="1">
      <c r="A32" s="80"/>
      <c r="B32" s="566" t="s">
        <v>291</v>
      </c>
      <c r="C32" s="566"/>
      <c r="D32" s="566"/>
      <c r="E32" s="566"/>
      <c r="F32" s="87"/>
      <c r="G32" s="88"/>
      <c r="H32" s="88"/>
      <c r="I32" s="88"/>
      <c r="J32" s="565" t="s">
        <v>291</v>
      </c>
      <c r="K32" s="565"/>
      <c r="L32" s="565"/>
      <c r="M32" s="565"/>
      <c r="N32" s="565"/>
      <c r="O32" s="84"/>
      <c r="P32" s="84"/>
    </row>
    <row r="33" spans="1:16" s="85" customFormat="1" ht="19.5" customHeight="1">
      <c r="A33" s="80"/>
      <c r="B33" s="527" t="s">
        <v>292</v>
      </c>
      <c r="C33" s="527"/>
      <c r="D33" s="527"/>
      <c r="E33" s="527"/>
      <c r="F33" s="82"/>
      <c r="G33" s="83"/>
      <c r="H33" s="83"/>
      <c r="I33" s="83"/>
      <c r="J33" s="81"/>
      <c r="K33" s="527" t="s">
        <v>292</v>
      </c>
      <c r="L33" s="527"/>
      <c r="M33" s="527"/>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525" t="s">
        <v>248</v>
      </c>
      <c r="C36" s="525"/>
      <c r="D36" s="525"/>
      <c r="E36" s="525"/>
      <c r="F36" s="91"/>
      <c r="G36" s="91"/>
      <c r="H36" s="91"/>
      <c r="I36" s="91"/>
      <c r="J36" s="526" t="s">
        <v>249</v>
      </c>
      <c r="K36" s="526"/>
      <c r="L36" s="526"/>
      <c r="M36" s="526"/>
      <c r="N36" s="526"/>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3:E33"/>
    <mergeCell ref="K33:M33"/>
    <mergeCell ref="J32:N32"/>
    <mergeCell ref="B32:E32"/>
    <mergeCell ref="G7:J7"/>
    <mergeCell ref="K8:L8"/>
    <mergeCell ref="O6:R6"/>
    <mergeCell ref="R7:R9"/>
    <mergeCell ref="Q7:Q9"/>
    <mergeCell ref="O8:O9"/>
    <mergeCell ref="P8:P9"/>
    <mergeCell ref="G6:N6"/>
    <mergeCell ref="A2:D2"/>
    <mergeCell ref="E3:J3"/>
    <mergeCell ref="A3:D3"/>
    <mergeCell ref="B30:D30"/>
    <mergeCell ref="J30:N30"/>
    <mergeCell ref="A10:B10"/>
    <mergeCell ref="B28:E28"/>
    <mergeCell ref="J28:N28"/>
    <mergeCell ref="J29:N29"/>
    <mergeCell ref="A11:B11"/>
    <mergeCell ref="L2:N2"/>
    <mergeCell ref="L3:N3"/>
    <mergeCell ref="L4:N4"/>
    <mergeCell ref="M8:N8"/>
    <mergeCell ref="K7:N7"/>
    <mergeCell ref="D5:K5"/>
    <mergeCell ref="C6:F7"/>
    <mergeCell ref="A4:D4"/>
    <mergeCell ref="E1:K2"/>
    <mergeCell ref="A1:D1"/>
    <mergeCell ref="B36:E36"/>
    <mergeCell ref="J36:N36"/>
    <mergeCell ref="B29:E29"/>
    <mergeCell ref="E8:F8"/>
    <mergeCell ref="G8:H8"/>
    <mergeCell ref="C8:D8"/>
    <mergeCell ref="A6:B9"/>
    <mergeCell ref="A13:B13"/>
    <mergeCell ref="A12:B12"/>
    <mergeCell ref="I8:J8"/>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602" t="s">
        <v>26</v>
      </c>
      <c r="B1" s="602"/>
      <c r="C1" s="98"/>
      <c r="D1" s="605" t="s">
        <v>352</v>
      </c>
      <c r="E1" s="605"/>
      <c r="F1" s="605"/>
      <c r="G1" s="605"/>
      <c r="H1" s="605"/>
      <c r="I1" s="605"/>
      <c r="J1" s="605"/>
      <c r="K1" s="605"/>
      <c r="L1" s="605"/>
      <c r="M1" s="576" t="s">
        <v>293</v>
      </c>
      <c r="N1" s="577"/>
      <c r="O1" s="577"/>
      <c r="P1" s="577"/>
    </row>
    <row r="2" spans="1:16" s="42" customFormat="1" ht="34.5" customHeight="1">
      <c r="A2" s="604" t="s">
        <v>294</v>
      </c>
      <c r="B2" s="604"/>
      <c r="C2" s="604"/>
      <c r="D2" s="605"/>
      <c r="E2" s="605"/>
      <c r="F2" s="605"/>
      <c r="G2" s="605"/>
      <c r="H2" s="605"/>
      <c r="I2" s="605"/>
      <c r="J2" s="605"/>
      <c r="K2" s="605"/>
      <c r="L2" s="605"/>
      <c r="M2" s="578" t="s">
        <v>353</v>
      </c>
      <c r="N2" s="579"/>
      <c r="O2" s="579"/>
      <c r="P2" s="579"/>
    </row>
    <row r="3" spans="1:16" s="42" customFormat="1" ht="19.5" customHeight="1">
      <c r="A3" s="603" t="s">
        <v>295</v>
      </c>
      <c r="B3" s="603"/>
      <c r="C3" s="603"/>
      <c r="D3" s="605"/>
      <c r="E3" s="605"/>
      <c r="F3" s="605"/>
      <c r="G3" s="605"/>
      <c r="H3" s="605"/>
      <c r="I3" s="605"/>
      <c r="J3" s="605"/>
      <c r="K3" s="605"/>
      <c r="L3" s="605"/>
      <c r="M3" s="578" t="s">
        <v>296</v>
      </c>
      <c r="N3" s="579"/>
      <c r="O3" s="579"/>
      <c r="P3" s="579"/>
    </row>
    <row r="4" spans="1:16" s="103" customFormat="1" ht="18.75" customHeight="1">
      <c r="A4" s="99"/>
      <c r="B4" s="99"/>
      <c r="C4" s="100"/>
      <c r="D4" s="544"/>
      <c r="E4" s="544"/>
      <c r="F4" s="544"/>
      <c r="G4" s="544"/>
      <c r="H4" s="544"/>
      <c r="I4" s="544"/>
      <c r="J4" s="544"/>
      <c r="K4" s="544"/>
      <c r="L4" s="544"/>
      <c r="M4" s="101" t="s">
        <v>297</v>
      </c>
      <c r="N4" s="102"/>
      <c r="O4" s="102"/>
      <c r="P4" s="102"/>
    </row>
    <row r="5" spans="1:16" ht="49.5" customHeight="1">
      <c r="A5" s="593" t="s">
        <v>57</v>
      </c>
      <c r="B5" s="594"/>
      <c r="C5" s="599" t="s">
        <v>82</v>
      </c>
      <c r="D5" s="582"/>
      <c r="E5" s="582"/>
      <c r="F5" s="582"/>
      <c r="G5" s="582"/>
      <c r="H5" s="582"/>
      <c r="I5" s="582"/>
      <c r="J5" s="582"/>
      <c r="K5" s="580" t="s">
        <v>81</v>
      </c>
      <c r="L5" s="580"/>
      <c r="M5" s="580"/>
      <c r="N5" s="580"/>
      <c r="O5" s="580"/>
      <c r="P5" s="580"/>
    </row>
    <row r="6" spans="1:16" ht="20.25" customHeight="1">
      <c r="A6" s="595"/>
      <c r="B6" s="596"/>
      <c r="C6" s="599" t="s">
        <v>3</v>
      </c>
      <c r="D6" s="582"/>
      <c r="E6" s="582"/>
      <c r="F6" s="583"/>
      <c r="G6" s="580" t="s">
        <v>9</v>
      </c>
      <c r="H6" s="580"/>
      <c r="I6" s="580"/>
      <c r="J6" s="580"/>
      <c r="K6" s="581" t="s">
        <v>3</v>
      </c>
      <c r="L6" s="581"/>
      <c r="M6" s="581"/>
      <c r="N6" s="584" t="s">
        <v>9</v>
      </c>
      <c r="O6" s="584"/>
      <c r="P6" s="584"/>
    </row>
    <row r="7" spans="1:16" ht="52.5" customHeight="1">
      <c r="A7" s="595"/>
      <c r="B7" s="596"/>
      <c r="C7" s="600" t="s">
        <v>298</v>
      </c>
      <c r="D7" s="582" t="s">
        <v>78</v>
      </c>
      <c r="E7" s="582"/>
      <c r="F7" s="583"/>
      <c r="G7" s="580" t="s">
        <v>299</v>
      </c>
      <c r="H7" s="580" t="s">
        <v>78</v>
      </c>
      <c r="I7" s="580"/>
      <c r="J7" s="580"/>
      <c r="K7" s="580" t="s">
        <v>32</v>
      </c>
      <c r="L7" s="580" t="s">
        <v>79</v>
      </c>
      <c r="M7" s="580"/>
      <c r="N7" s="580" t="s">
        <v>64</v>
      </c>
      <c r="O7" s="580" t="s">
        <v>79</v>
      </c>
      <c r="P7" s="580"/>
    </row>
    <row r="8" spans="1:16" ht="15.75" customHeight="1">
      <c r="A8" s="595"/>
      <c r="B8" s="596"/>
      <c r="C8" s="600"/>
      <c r="D8" s="580" t="s">
        <v>36</v>
      </c>
      <c r="E8" s="580" t="s">
        <v>37</v>
      </c>
      <c r="F8" s="580" t="s">
        <v>40</v>
      </c>
      <c r="G8" s="580"/>
      <c r="H8" s="580" t="s">
        <v>36</v>
      </c>
      <c r="I8" s="580" t="s">
        <v>37</v>
      </c>
      <c r="J8" s="580" t="s">
        <v>40</v>
      </c>
      <c r="K8" s="580"/>
      <c r="L8" s="580" t="s">
        <v>14</v>
      </c>
      <c r="M8" s="580" t="s">
        <v>13</v>
      </c>
      <c r="N8" s="580"/>
      <c r="O8" s="580" t="s">
        <v>14</v>
      </c>
      <c r="P8" s="580" t="s">
        <v>13</v>
      </c>
    </row>
    <row r="9" spans="1:16" ht="44.25" customHeight="1">
      <c r="A9" s="597"/>
      <c r="B9" s="598"/>
      <c r="C9" s="601"/>
      <c r="D9" s="580"/>
      <c r="E9" s="580"/>
      <c r="F9" s="580"/>
      <c r="G9" s="580"/>
      <c r="H9" s="580"/>
      <c r="I9" s="580"/>
      <c r="J9" s="580"/>
      <c r="K9" s="580"/>
      <c r="L9" s="580"/>
      <c r="M9" s="580"/>
      <c r="N9" s="580"/>
      <c r="O9" s="580"/>
      <c r="P9" s="580"/>
    </row>
    <row r="10" spans="1:16" ht="15" customHeight="1">
      <c r="A10" s="591" t="s">
        <v>6</v>
      </c>
      <c r="B10" s="592"/>
      <c r="C10" s="105">
        <v>1</v>
      </c>
      <c r="D10" s="105" t="s">
        <v>44</v>
      </c>
      <c r="E10" s="105" t="s">
        <v>49</v>
      </c>
      <c r="F10" s="105" t="s">
        <v>58</v>
      </c>
      <c r="G10" s="105" t="s">
        <v>59</v>
      </c>
      <c r="H10" s="105" t="s">
        <v>60</v>
      </c>
      <c r="I10" s="105" t="s">
        <v>61</v>
      </c>
      <c r="J10" s="105" t="s">
        <v>62</v>
      </c>
      <c r="K10" s="105" t="s">
        <v>63</v>
      </c>
      <c r="L10" s="105" t="s">
        <v>83</v>
      </c>
      <c r="M10" s="105" t="s">
        <v>84</v>
      </c>
      <c r="N10" s="105" t="s">
        <v>85</v>
      </c>
      <c r="O10" s="105" t="s">
        <v>86</v>
      </c>
      <c r="P10" s="105" t="s">
        <v>87</v>
      </c>
    </row>
    <row r="11" spans="1:16" ht="15" customHeight="1">
      <c r="A11" s="585" t="s">
        <v>300</v>
      </c>
      <c r="B11" s="586"/>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587" t="s">
        <v>301</v>
      </c>
      <c r="B12" s="588"/>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589" t="s">
        <v>33</v>
      </c>
      <c r="B13" s="590"/>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269</v>
      </c>
    </row>
    <row r="14" spans="1:37" ht="15" customHeight="1">
      <c r="A14" s="109" t="s">
        <v>0</v>
      </c>
      <c r="B14" s="110" t="s">
        <v>80</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270</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302</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272</v>
      </c>
    </row>
    <row r="18" spans="1:16" s="42" customFormat="1" ht="15" customHeight="1">
      <c r="A18" s="116" t="s">
        <v>49</v>
      </c>
      <c r="B18" s="117" t="s">
        <v>273</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58</v>
      </c>
      <c r="B19" s="117" t="s">
        <v>274</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59</v>
      </c>
      <c r="B20" s="117" t="s">
        <v>275</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60</v>
      </c>
      <c r="B21" s="117" t="s">
        <v>276</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277</v>
      </c>
      <c r="AK21" s="42" t="s">
        <v>278</v>
      </c>
      <c r="AL21" s="42" t="s">
        <v>279</v>
      </c>
      <c r="AM21" s="113" t="s">
        <v>280</v>
      </c>
    </row>
    <row r="22" spans="1:39" s="42" customFormat="1" ht="15" customHeight="1">
      <c r="A22" s="116" t="s">
        <v>61</v>
      </c>
      <c r="B22" s="117" t="s">
        <v>281</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282</v>
      </c>
    </row>
    <row r="23" spans="1:16" s="42" customFormat="1" ht="15" customHeight="1">
      <c r="A23" s="116" t="s">
        <v>62</v>
      </c>
      <c r="B23" s="117" t="s">
        <v>283</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63</v>
      </c>
      <c r="B24" s="117" t="s">
        <v>284</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277</v>
      </c>
    </row>
    <row r="25" spans="1:36" s="42" customFormat="1" ht="15" customHeight="1">
      <c r="A25" s="116" t="s">
        <v>83</v>
      </c>
      <c r="B25" s="117" t="s">
        <v>285</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286</v>
      </c>
    </row>
    <row r="26" spans="1:44" s="42" customFormat="1" ht="15" customHeight="1">
      <c r="A26" s="116" t="s">
        <v>84</v>
      </c>
      <c r="B26" s="117" t="s">
        <v>287</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572" t="s">
        <v>354</v>
      </c>
      <c r="C28" s="573"/>
      <c r="D28" s="573"/>
      <c r="E28" s="573"/>
      <c r="F28" s="123"/>
      <c r="G28" s="123"/>
      <c r="H28" s="123"/>
      <c r="I28" s="123"/>
      <c r="J28" s="123"/>
      <c r="K28" s="567" t="s">
        <v>355</v>
      </c>
      <c r="L28" s="567"/>
      <c r="M28" s="567"/>
      <c r="N28" s="567"/>
      <c r="O28" s="567"/>
      <c r="P28" s="567"/>
      <c r="AG28" s="73" t="s">
        <v>289</v>
      </c>
      <c r="AI28" s="113">
        <f>82/88</f>
        <v>0.9318181818181818</v>
      </c>
    </row>
    <row r="29" spans="2:16" ht="16.5">
      <c r="B29" s="573"/>
      <c r="C29" s="573"/>
      <c r="D29" s="573"/>
      <c r="E29" s="573"/>
      <c r="F29" s="123"/>
      <c r="G29" s="123"/>
      <c r="H29" s="123"/>
      <c r="I29" s="123"/>
      <c r="J29" s="123"/>
      <c r="K29" s="567"/>
      <c r="L29" s="567"/>
      <c r="M29" s="567"/>
      <c r="N29" s="567"/>
      <c r="O29" s="567"/>
      <c r="P29" s="567"/>
    </row>
    <row r="30" spans="2:16" ht="21" customHeight="1">
      <c r="B30" s="573"/>
      <c r="C30" s="573"/>
      <c r="D30" s="573"/>
      <c r="E30" s="573"/>
      <c r="F30" s="123"/>
      <c r="G30" s="123"/>
      <c r="H30" s="123"/>
      <c r="I30" s="123"/>
      <c r="J30" s="123"/>
      <c r="K30" s="567"/>
      <c r="L30" s="567"/>
      <c r="M30" s="567"/>
      <c r="N30" s="567"/>
      <c r="O30" s="567"/>
      <c r="P30" s="567"/>
    </row>
    <row r="32" spans="2:16" ht="16.5" customHeight="1">
      <c r="B32" s="575" t="s">
        <v>292</v>
      </c>
      <c r="C32" s="575"/>
      <c r="D32" s="575"/>
      <c r="E32" s="124"/>
      <c r="F32" s="124"/>
      <c r="G32" s="124"/>
      <c r="H32" s="124"/>
      <c r="I32" s="124"/>
      <c r="J32" s="124"/>
      <c r="K32" s="574" t="s">
        <v>356</v>
      </c>
      <c r="L32" s="574"/>
      <c r="M32" s="574"/>
      <c r="N32" s="574"/>
      <c r="O32" s="574"/>
      <c r="P32" s="574"/>
    </row>
    <row r="33" ht="12.75" customHeight="1"/>
    <row r="34" spans="2:5" ht="15.75">
      <c r="B34" s="125"/>
      <c r="C34" s="125"/>
      <c r="D34" s="125"/>
      <c r="E34" s="125"/>
    </row>
    <row r="35" ht="15.75" hidden="1"/>
    <row r="36" spans="2:16" ht="15.75">
      <c r="B36" s="570" t="s">
        <v>248</v>
      </c>
      <c r="C36" s="570"/>
      <c r="D36" s="570"/>
      <c r="E36" s="570"/>
      <c r="F36" s="126"/>
      <c r="G36" s="126"/>
      <c r="H36" s="126"/>
      <c r="I36" s="126"/>
      <c r="K36" s="571" t="s">
        <v>249</v>
      </c>
      <c r="L36" s="571"/>
      <c r="M36" s="571"/>
      <c r="N36" s="571"/>
      <c r="O36" s="571"/>
      <c r="P36" s="571"/>
    </row>
    <row r="39" ht="15.75">
      <c r="A39" s="128" t="s">
        <v>41</v>
      </c>
    </row>
    <row r="40" spans="1:6" ht="15.75">
      <c r="A40" s="129"/>
      <c r="B40" s="130" t="s">
        <v>50</v>
      </c>
      <c r="C40" s="130"/>
      <c r="D40" s="130"/>
      <c r="E40" s="130"/>
      <c r="F40" s="130"/>
    </row>
    <row r="41" spans="1:14" ht="15.75" customHeight="1">
      <c r="A41" s="131" t="s">
        <v>25</v>
      </c>
      <c r="B41" s="569" t="s">
        <v>53</v>
      </c>
      <c r="C41" s="569"/>
      <c r="D41" s="569"/>
      <c r="E41" s="569"/>
      <c r="F41" s="569"/>
      <c r="G41" s="131"/>
      <c r="H41" s="131"/>
      <c r="I41" s="131"/>
      <c r="J41" s="131"/>
      <c r="K41" s="131"/>
      <c r="L41" s="131"/>
      <c r="M41" s="131"/>
      <c r="N41" s="131"/>
    </row>
    <row r="42" spans="1:14" ht="15" customHeight="1">
      <c r="A42" s="131"/>
      <c r="B42" s="568" t="s">
        <v>54</v>
      </c>
      <c r="C42" s="568"/>
      <c r="D42" s="568"/>
      <c r="E42" s="568"/>
      <c r="F42" s="568"/>
      <c r="G42" s="568"/>
      <c r="H42" s="132"/>
      <c r="I42" s="132"/>
      <c r="J42" s="132"/>
      <c r="K42" s="131"/>
      <c r="L42" s="131"/>
      <c r="M42" s="131"/>
      <c r="N42" s="131"/>
    </row>
  </sheetData>
  <sheetProtection/>
  <mergeCells count="45">
    <mergeCell ref="A1:B1"/>
    <mergeCell ref="E8:E9"/>
    <mergeCell ref="C6:F6"/>
    <mergeCell ref="F8:F9"/>
    <mergeCell ref="A3:C3"/>
    <mergeCell ref="A2:C2"/>
    <mergeCell ref="D1:L3"/>
    <mergeCell ref="I8:I9"/>
    <mergeCell ref="K7:K9"/>
    <mergeCell ref="J8:J9"/>
    <mergeCell ref="A12:B12"/>
    <mergeCell ref="A13:B13"/>
    <mergeCell ref="G7:G9"/>
    <mergeCell ref="A10:B10"/>
    <mergeCell ref="A5:B9"/>
    <mergeCell ref="C5:J5"/>
    <mergeCell ref="G6:J6"/>
    <mergeCell ref="C7:C9"/>
    <mergeCell ref="H7:J7"/>
    <mergeCell ref="D8:D9"/>
    <mergeCell ref="K5:P5"/>
    <mergeCell ref="N7:N9"/>
    <mergeCell ref="N6:P6"/>
    <mergeCell ref="O7:P7"/>
    <mergeCell ref="A11:B11"/>
    <mergeCell ref="P8:P9"/>
    <mergeCell ref="O8:O9"/>
    <mergeCell ref="M1:P1"/>
    <mergeCell ref="M2:P2"/>
    <mergeCell ref="M3:P3"/>
    <mergeCell ref="H8:H9"/>
    <mergeCell ref="L8:L9"/>
    <mergeCell ref="M8:M9"/>
    <mergeCell ref="K6:M6"/>
    <mergeCell ref="L7:M7"/>
    <mergeCell ref="D4:L4"/>
    <mergeCell ref="D7:F7"/>
    <mergeCell ref="K28:P30"/>
    <mergeCell ref="B42:G42"/>
    <mergeCell ref="B41:F41"/>
    <mergeCell ref="B36:E36"/>
    <mergeCell ref="K36:P36"/>
    <mergeCell ref="B28:E30"/>
    <mergeCell ref="K32:P32"/>
    <mergeCell ref="B32:D32"/>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548" t="s">
        <v>99</v>
      </c>
      <c r="B1" s="548"/>
      <c r="C1" s="548"/>
      <c r="D1" s="625" t="s">
        <v>357</v>
      </c>
      <c r="E1" s="625"/>
      <c r="F1" s="625"/>
      <c r="G1" s="625"/>
      <c r="H1" s="625"/>
      <c r="I1" s="625"/>
      <c r="J1" s="622" t="s">
        <v>358</v>
      </c>
      <c r="K1" s="623"/>
      <c r="L1" s="623"/>
    </row>
    <row r="2" spans="1:13" ht="15.75" customHeight="1">
      <c r="A2" s="624" t="s">
        <v>303</v>
      </c>
      <c r="B2" s="624"/>
      <c r="C2" s="624"/>
      <c r="D2" s="625"/>
      <c r="E2" s="625"/>
      <c r="F2" s="625"/>
      <c r="G2" s="625"/>
      <c r="H2" s="625"/>
      <c r="I2" s="625"/>
      <c r="J2" s="623" t="s">
        <v>304</v>
      </c>
      <c r="K2" s="623"/>
      <c r="L2" s="623"/>
      <c r="M2" s="133"/>
    </row>
    <row r="3" spans="1:13" ht="15.75" customHeight="1">
      <c r="A3" s="549" t="s">
        <v>255</v>
      </c>
      <c r="B3" s="549"/>
      <c r="C3" s="549"/>
      <c r="D3" s="625"/>
      <c r="E3" s="625"/>
      <c r="F3" s="625"/>
      <c r="G3" s="625"/>
      <c r="H3" s="625"/>
      <c r="I3" s="625"/>
      <c r="J3" s="622" t="s">
        <v>359</v>
      </c>
      <c r="K3" s="622"/>
      <c r="L3" s="622"/>
      <c r="M3" s="37"/>
    </row>
    <row r="4" spans="1:13" ht="15.75" customHeight="1">
      <c r="A4" s="633" t="s">
        <v>257</v>
      </c>
      <c r="B4" s="633"/>
      <c r="C4" s="633"/>
      <c r="D4" s="627"/>
      <c r="E4" s="627"/>
      <c r="F4" s="627"/>
      <c r="G4" s="627"/>
      <c r="H4" s="627"/>
      <c r="I4" s="627"/>
      <c r="J4" s="623" t="s">
        <v>305</v>
      </c>
      <c r="K4" s="623"/>
      <c r="L4" s="623"/>
      <c r="M4" s="133"/>
    </row>
    <row r="5" spans="1:13" ht="15.75">
      <c r="A5" s="134"/>
      <c r="B5" s="134"/>
      <c r="C5" s="34"/>
      <c r="D5" s="34"/>
      <c r="E5" s="34"/>
      <c r="F5" s="34"/>
      <c r="G5" s="34"/>
      <c r="H5" s="34"/>
      <c r="I5" s="34"/>
      <c r="J5" s="626" t="s">
        <v>8</v>
      </c>
      <c r="K5" s="626"/>
      <c r="L5" s="626"/>
      <c r="M5" s="133"/>
    </row>
    <row r="6" spans="1:14" ht="15.75">
      <c r="A6" s="608" t="s">
        <v>57</v>
      </c>
      <c r="B6" s="609"/>
      <c r="C6" s="580" t="s">
        <v>306</v>
      </c>
      <c r="D6" s="632" t="s">
        <v>307</v>
      </c>
      <c r="E6" s="632"/>
      <c r="F6" s="632"/>
      <c r="G6" s="632"/>
      <c r="H6" s="632"/>
      <c r="I6" s="632"/>
      <c r="J6" s="545" t="s">
        <v>97</v>
      </c>
      <c r="K6" s="545"/>
      <c r="L6" s="545"/>
      <c r="M6" s="634" t="s">
        <v>308</v>
      </c>
      <c r="N6" s="635" t="s">
        <v>309</v>
      </c>
    </row>
    <row r="7" spans="1:14" ht="15.75" customHeight="1">
      <c r="A7" s="610"/>
      <c r="B7" s="611"/>
      <c r="C7" s="580"/>
      <c r="D7" s="632" t="s">
        <v>7</v>
      </c>
      <c r="E7" s="632"/>
      <c r="F7" s="632"/>
      <c r="G7" s="632"/>
      <c r="H7" s="632"/>
      <c r="I7" s="632"/>
      <c r="J7" s="545"/>
      <c r="K7" s="545"/>
      <c r="L7" s="545"/>
      <c r="M7" s="634"/>
      <c r="N7" s="635"/>
    </row>
    <row r="8" spans="1:14" s="73" customFormat="1" ht="31.5" customHeight="1">
      <c r="A8" s="610"/>
      <c r="B8" s="611"/>
      <c r="C8" s="580"/>
      <c r="D8" s="545" t="s">
        <v>95</v>
      </c>
      <c r="E8" s="545" t="s">
        <v>96</v>
      </c>
      <c r="F8" s="545"/>
      <c r="G8" s="545"/>
      <c r="H8" s="545"/>
      <c r="I8" s="545"/>
      <c r="J8" s="545"/>
      <c r="K8" s="545"/>
      <c r="L8" s="545"/>
      <c r="M8" s="634"/>
      <c r="N8" s="635"/>
    </row>
    <row r="9" spans="1:14" s="73" customFormat="1" ht="15.75" customHeight="1">
      <c r="A9" s="610"/>
      <c r="B9" s="611"/>
      <c r="C9" s="580"/>
      <c r="D9" s="545"/>
      <c r="E9" s="545" t="s">
        <v>98</v>
      </c>
      <c r="F9" s="545" t="s">
        <v>7</v>
      </c>
      <c r="G9" s="545"/>
      <c r="H9" s="545"/>
      <c r="I9" s="545"/>
      <c r="J9" s="545" t="s">
        <v>7</v>
      </c>
      <c r="K9" s="545"/>
      <c r="L9" s="545"/>
      <c r="M9" s="634"/>
      <c r="N9" s="635"/>
    </row>
    <row r="10" spans="1:14" s="73" customFormat="1" ht="86.25" customHeight="1">
      <c r="A10" s="612"/>
      <c r="B10" s="613"/>
      <c r="C10" s="580"/>
      <c r="D10" s="545"/>
      <c r="E10" s="545"/>
      <c r="F10" s="104" t="s">
        <v>22</v>
      </c>
      <c r="G10" s="104" t="s">
        <v>24</v>
      </c>
      <c r="H10" s="104" t="s">
        <v>16</v>
      </c>
      <c r="I10" s="104" t="s">
        <v>23</v>
      </c>
      <c r="J10" s="104" t="s">
        <v>15</v>
      </c>
      <c r="K10" s="104" t="s">
        <v>20</v>
      </c>
      <c r="L10" s="104" t="s">
        <v>21</v>
      </c>
      <c r="M10" s="634"/>
      <c r="N10" s="635"/>
    </row>
    <row r="11" spans="1:32" ht="13.5" customHeight="1">
      <c r="A11" s="618" t="s">
        <v>5</v>
      </c>
      <c r="B11" s="619"/>
      <c r="C11" s="135">
        <v>1</v>
      </c>
      <c r="D11" s="135" t="s">
        <v>44</v>
      </c>
      <c r="E11" s="135" t="s">
        <v>49</v>
      </c>
      <c r="F11" s="135" t="s">
        <v>58</v>
      </c>
      <c r="G11" s="135" t="s">
        <v>59</v>
      </c>
      <c r="H11" s="135" t="s">
        <v>60</v>
      </c>
      <c r="I11" s="135" t="s">
        <v>61</v>
      </c>
      <c r="J11" s="135" t="s">
        <v>62</v>
      </c>
      <c r="K11" s="135" t="s">
        <v>63</v>
      </c>
      <c r="L11" s="135" t="s">
        <v>83</v>
      </c>
      <c r="M11" s="136"/>
      <c r="N11" s="137"/>
      <c r="AF11" s="33" t="s">
        <v>269</v>
      </c>
    </row>
    <row r="12" spans="1:14" ht="24" customHeight="1">
      <c r="A12" s="630" t="s">
        <v>300</v>
      </c>
      <c r="B12" s="631"/>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628" t="s">
        <v>256</v>
      </c>
      <c r="B13" s="629"/>
      <c r="C13" s="139">
        <v>59</v>
      </c>
      <c r="D13" s="139">
        <v>43</v>
      </c>
      <c r="E13" s="139">
        <v>0</v>
      </c>
      <c r="F13" s="139">
        <v>5</v>
      </c>
      <c r="G13" s="139">
        <v>2</v>
      </c>
      <c r="H13" s="139">
        <v>7</v>
      </c>
      <c r="I13" s="139">
        <v>2</v>
      </c>
      <c r="J13" s="139">
        <v>10</v>
      </c>
      <c r="K13" s="139">
        <v>44</v>
      </c>
      <c r="L13" s="139">
        <v>5</v>
      </c>
      <c r="M13" s="136"/>
      <c r="N13" s="137"/>
    </row>
    <row r="14" spans="1:37" s="52" customFormat="1" ht="16.5" customHeight="1">
      <c r="A14" s="616" t="s">
        <v>30</v>
      </c>
      <c r="B14" s="617"/>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80</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270</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272</v>
      </c>
    </row>
    <row r="18" spans="1:14" s="148" customFormat="1" ht="16.5" customHeight="1">
      <c r="A18" s="147" t="s">
        <v>44</v>
      </c>
      <c r="B18" s="68" t="s">
        <v>302</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49</v>
      </c>
      <c r="B19" s="68" t="s">
        <v>273</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58</v>
      </c>
      <c r="B20" s="68" t="s">
        <v>274</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59</v>
      </c>
      <c r="B21" s="68" t="s">
        <v>275</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277</v>
      </c>
      <c r="AK21" s="148" t="s">
        <v>278</v>
      </c>
      <c r="AL21" s="148" t="s">
        <v>279</v>
      </c>
      <c r="AM21" s="63" t="s">
        <v>280</v>
      </c>
    </row>
    <row r="22" spans="1:39" s="148" customFormat="1" ht="16.5" customHeight="1">
      <c r="A22" s="147" t="s">
        <v>60</v>
      </c>
      <c r="B22" s="68" t="s">
        <v>276</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282</v>
      </c>
    </row>
    <row r="23" spans="1:14" s="148" customFormat="1" ht="16.5" customHeight="1">
      <c r="A23" s="147" t="s">
        <v>61</v>
      </c>
      <c r="B23" s="68" t="s">
        <v>281</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62</v>
      </c>
      <c r="B24" s="68" t="s">
        <v>283</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277</v>
      </c>
    </row>
    <row r="25" spans="1:36" s="148" customFormat="1" ht="16.5" customHeight="1">
      <c r="A25" s="147" t="s">
        <v>63</v>
      </c>
      <c r="B25" s="68" t="s">
        <v>284</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286</v>
      </c>
    </row>
    <row r="26" spans="1:44" s="70" customFormat="1" ht="16.5" customHeight="1">
      <c r="A26" s="151" t="s">
        <v>83</v>
      </c>
      <c r="B26" s="68" t="s">
        <v>285</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84</v>
      </c>
      <c r="B27" s="68" t="s">
        <v>287</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289</v>
      </c>
      <c r="AI28" s="157">
        <f>82/88</f>
        <v>0.9318181818181818</v>
      </c>
    </row>
    <row r="29" spans="1:13" ht="16.5" customHeight="1">
      <c r="A29" s="554" t="s">
        <v>360</v>
      </c>
      <c r="B29" s="620"/>
      <c r="C29" s="620"/>
      <c r="D29" s="620"/>
      <c r="E29" s="158"/>
      <c r="F29" s="158"/>
      <c r="G29" s="158"/>
      <c r="H29" s="606" t="s">
        <v>310</v>
      </c>
      <c r="I29" s="606"/>
      <c r="J29" s="606"/>
      <c r="K29" s="606"/>
      <c r="L29" s="606"/>
      <c r="M29" s="159"/>
    </row>
    <row r="30" spans="1:12" ht="18.75">
      <c r="A30" s="620"/>
      <c r="B30" s="620"/>
      <c r="C30" s="620"/>
      <c r="D30" s="620"/>
      <c r="E30" s="158"/>
      <c r="F30" s="158"/>
      <c r="G30" s="158"/>
      <c r="H30" s="607" t="s">
        <v>311</v>
      </c>
      <c r="I30" s="607"/>
      <c r="J30" s="607"/>
      <c r="K30" s="607"/>
      <c r="L30" s="607"/>
    </row>
    <row r="31" spans="1:12" s="32" customFormat="1" ht="16.5" customHeight="1">
      <c r="A31" s="551"/>
      <c r="B31" s="551"/>
      <c r="C31" s="551"/>
      <c r="D31" s="551"/>
      <c r="E31" s="160"/>
      <c r="F31" s="160"/>
      <c r="G31" s="160"/>
      <c r="H31" s="552"/>
      <c r="I31" s="552"/>
      <c r="J31" s="552"/>
      <c r="K31" s="552"/>
      <c r="L31" s="552"/>
    </row>
    <row r="32" spans="1:12" ht="18.75">
      <c r="A32" s="89"/>
      <c r="B32" s="551" t="s">
        <v>292</v>
      </c>
      <c r="C32" s="551"/>
      <c r="D32" s="551"/>
      <c r="E32" s="160"/>
      <c r="F32" s="160"/>
      <c r="G32" s="160"/>
      <c r="H32" s="160"/>
      <c r="I32" s="621" t="s">
        <v>292</v>
      </c>
      <c r="J32" s="621"/>
      <c r="K32" s="621"/>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525" t="s">
        <v>248</v>
      </c>
      <c r="B37" s="525"/>
      <c r="C37" s="525"/>
      <c r="D37" s="525"/>
      <c r="E37" s="91"/>
      <c r="F37" s="91"/>
      <c r="G37" s="91"/>
      <c r="H37" s="526" t="s">
        <v>248</v>
      </c>
      <c r="I37" s="526"/>
      <c r="J37" s="526"/>
      <c r="K37" s="526"/>
      <c r="L37" s="526"/>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615" t="s">
        <v>50</v>
      </c>
      <c r="C40" s="615"/>
      <c r="D40" s="615"/>
      <c r="E40" s="615"/>
      <c r="F40" s="615"/>
      <c r="G40" s="615"/>
      <c r="H40" s="615"/>
      <c r="I40" s="615"/>
      <c r="J40" s="615"/>
      <c r="K40" s="615"/>
      <c r="L40" s="615"/>
    </row>
    <row r="41" spans="1:12" ht="16.5" customHeight="1">
      <c r="A41" s="165"/>
      <c r="B41" s="614" t="s">
        <v>52</v>
      </c>
      <c r="C41" s="614"/>
      <c r="D41" s="614"/>
      <c r="E41" s="614"/>
      <c r="F41" s="614"/>
      <c r="G41" s="614"/>
      <c r="H41" s="614"/>
      <c r="I41" s="614"/>
      <c r="J41" s="614"/>
      <c r="K41" s="614"/>
      <c r="L41" s="614"/>
    </row>
    <row r="42" ht="15.75">
      <c r="B42" s="38" t="s">
        <v>51</v>
      </c>
    </row>
  </sheetData>
  <sheetProtection/>
  <mergeCells count="38">
    <mergeCell ref="D8:D10"/>
    <mergeCell ref="F9:I9"/>
    <mergeCell ref="M6:M10"/>
    <mergeCell ref="N6:N10"/>
    <mergeCell ref="C6:C10"/>
    <mergeCell ref="E9:E10"/>
    <mergeCell ref="D6:I6"/>
    <mergeCell ref="E8:I8"/>
    <mergeCell ref="A3:C3"/>
    <mergeCell ref="D1:I3"/>
    <mergeCell ref="J5:L5"/>
    <mergeCell ref="D4:I4"/>
    <mergeCell ref="A13:B13"/>
    <mergeCell ref="A12:B12"/>
    <mergeCell ref="J9:L9"/>
    <mergeCell ref="J6:L8"/>
    <mergeCell ref="D7:I7"/>
    <mergeCell ref="A4:C4"/>
    <mergeCell ref="H37:L37"/>
    <mergeCell ref="A37:D37"/>
    <mergeCell ref="B32:D32"/>
    <mergeCell ref="I32:K32"/>
    <mergeCell ref="J1:L1"/>
    <mergeCell ref="J2:L2"/>
    <mergeCell ref="J3:L3"/>
    <mergeCell ref="J4:L4"/>
    <mergeCell ref="A1:C1"/>
    <mergeCell ref="A2:C2"/>
    <mergeCell ref="A31:D31"/>
    <mergeCell ref="H29:L29"/>
    <mergeCell ref="H30:L30"/>
    <mergeCell ref="H31:L31"/>
    <mergeCell ref="A6:B10"/>
    <mergeCell ref="B41:L41"/>
    <mergeCell ref="B40:L40"/>
    <mergeCell ref="A14:B14"/>
    <mergeCell ref="A11:B11"/>
    <mergeCell ref="A29:D30"/>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670" t="s">
        <v>137</v>
      </c>
      <c r="B1" s="670"/>
      <c r="C1" s="670"/>
      <c r="D1" s="666" t="s">
        <v>314</v>
      </c>
      <c r="E1" s="667"/>
      <c r="F1" s="667"/>
      <c r="G1" s="667"/>
      <c r="H1" s="667"/>
      <c r="I1" s="667"/>
      <c r="J1" s="667"/>
      <c r="K1" s="667"/>
      <c r="L1" s="667"/>
      <c r="M1" s="667"/>
      <c r="N1" s="667"/>
      <c r="O1" s="212"/>
      <c r="P1" s="169" t="s">
        <v>364</v>
      </c>
      <c r="Q1" s="168"/>
      <c r="R1" s="168"/>
      <c r="S1" s="168"/>
      <c r="T1" s="168"/>
      <c r="U1" s="212"/>
    </row>
    <row r="2" spans="1:21" ht="16.5" customHeight="1">
      <c r="A2" s="668" t="s">
        <v>315</v>
      </c>
      <c r="B2" s="668"/>
      <c r="C2" s="668"/>
      <c r="D2" s="667"/>
      <c r="E2" s="667"/>
      <c r="F2" s="667"/>
      <c r="G2" s="667"/>
      <c r="H2" s="667"/>
      <c r="I2" s="667"/>
      <c r="J2" s="667"/>
      <c r="K2" s="667"/>
      <c r="L2" s="667"/>
      <c r="M2" s="667"/>
      <c r="N2" s="667"/>
      <c r="O2" s="213"/>
      <c r="P2" s="659" t="s">
        <v>316</v>
      </c>
      <c r="Q2" s="659"/>
      <c r="R2" s="659"/>
      <c r="S2" s="659"/>
      <c r="T2" s="659"/>
      <c r="U2" s="213"/>
    </row>
    <row r="3" spans="1:21" ht="16.5" customHeight="1">
      <c r="A3" s="639" t="s">
        <v>317</v>
      </c>
      <c r="B3" s="639"/>
      <c r="C3" s="639"/>
      <c r="D3" s="671" t="s">
        <v>318</v>
      </c>
      <c r="E3" s="671"/>
      <c r="F3" s="671"/>
      <c r="G3" s="671"/>
      <c r="H3" s="671"/>
      <c r="I3" s="671"/>
      <c r="J3" s="671"/>
      <c r="K3" s="671"/>
      <c r="L3" s="671"/>
      <c r="M3" s="671"/>
      <c r="N3" s="671"/>
      <c r="O3" s="213"/>
      <c r="P3" s="173" t="s">
        <v>363</v>
      </c>
      <c r="Q3" s="213"/>
      <c r="R3" s="213"/>
      <c r="S3" s="213"/>
      <c r="T3" s="213"/>
      <c r="U3" s="213"/>
    </row>
    <row r="4" spans="1:21" ht="16.5" customHeight="1">
      <c r="A4" s="672" t="s">
        <v>257</v>
      </c>
      <c r="B4" s="672"/>
      <c r="C4" s="672"/>
      <c r="D4" s="648"/>
      <c r="E4" s="648"/>
      <c r="F4" s="648"/>
      <c r="G4" s="648"/>
      <c r="H4" s="648"/>
      <c r="I4" s="648"/>
      <c r="J4" s="648"/>
      <c r="K4" s="648"/>
      <c r="L4" s="648"/>
      <c r="M4" s="648"/>
      <c r="N4" s="648"/>
      <c r="O4" s="213"/>
      <c r="P4" s="172" t="s">
        <v>296</v>
      </c>
      <c r="Q4" s="213"/>
      <c r="R4" s="213"/>
      <c r="S4" s="213"/>
      <c r="T4" s="213"/>
      <c r="U4" s="213"/>
    </row>
    <row r="5" spans="12:21" ht="16.5" customHeight="1">
      <c r="L5" s="214"/>
      <c r="M5" s="214"/>
      <c r="N5" s="214"/>
      <c r="O5" s="176"/>
      <c r="P5" s="175" t="s">
        <v>319</v>
      </c>
      <c r="Q5" s="176"/>
      <c r="R5" s="176"/>
      <c r="S5" s="176"/>
      <c r="T5" s="176"/>
      <c r="U5" s="172"/>
    </row>
    <row r="6" spans="1:21" s="217" customFormat="1" ht="15.75" customHeight="1">
      <c r="A6" s="660" t="s">
        <v>57</v>
      </c>
      <c r="B6" s="661"/>
      <c r="C6" s="644" t="s">
        <v>138</v>
      </c>
      <c r="D6" s="669" t="s">
        <v>139</v>
      </c>
      <c r="E6" s="643"/>
      <c r="F6" s="643"/>
      <c r="G6" s="643"/>
      <c r="H6" s="643"/>
      <c r="I6" s="643"/>
      <c r="J6" s="643"/>
      <c r="K6" s="643"/>
      <c r="L6" s="643"/>
      <c r="M6" s="643"/>
      <c r="N6" s="643"/>
      <c r="O6" s="643"/>
      <c r="P6" s="643"/>
      <c r="Q6" s="643"/>
      <c r="R6" s="643"/>
      <c r="S6" s="643"/>
      <c r="T6" s="644" t="s">
        <v>140</v>
      </c>
      <c r="U6" s="216"/>
    </row>
    <row r="7" spans="1:20" s="218" customFormat="1" ht="12.75" customHeight="1">
      <c r="A7" s="662"/>
      <c r="B7" s="663"/>
      <c r="C7" s="644"/>
      <c r="D7" s="645" t="s">
        <v>135</v>
      </c>
      <c r="E7" s="643" t="s">
        <v>7</v>
      </c>
      <c r="F7" s="643"/>
      <c r="G7" s="643"/>
      <c r="H7" s="643"/>
      <c r="I7" s="643"/>
      <c r="J7" s="643"/>
      <c r="K7" s="643"/>
      <c r="L7" s="643"/>
      <c r="M7" s="643"/>
      <c r="N7" s="643"/>
      <c r="O7" s="643"/>
      <c r="P7" s="643"/>
      <c r="Q7" s="643"/>
      <c r="R7" s="643"/>
      <c r="S7" s="643"/>
      <c r="T7" s="644"/>
    </row>
    <row r="8" spans="1:21" s="218" customFormat="1" ht="43.5" customHeight="1">
      <c r="A8" s="662"/>
      <c r="B8" s="663"/>
      <c r="C8" s="644"/>
      <c r="D8" s="646"/>
      <c r="E8" s="676" t="s">
        <v>141</v>
      </c>
      <c r="F8" s="644"/>
      <c r="G8" s="644"/>
      <c r="H8" s="644" t="s">
        <v>142</v>
      </c>
      <c r="I8" s="644"/>
      <c r="J8" s="644"/>
      <c r="K8" s="644" t="s">
        <v>143</v>
      </c>
      <c r="L8" s="644"/>
      <c r="M8" s="644" t="s">
        <v>144</v>
      </c>
      <c r="N8" s="644"/>
      <c r="O8" s="644"/>
      <c r="P8" s="644" t="s">
        <v>145</v>
      </c>
      <c r="Q8" s="644" t="s">
        <v>146</v>
      </c>
      <c r="R8" s="644" t="s">
        <v>147</v>
      </c>
      <c r="S8" s="673" t="s">
        <v>148</v>
      </c>
      <c r="T8" s="644"/>
      <c r="U8" s="636" t="s">
        <v>320</v>
      </c>
    </row>
    <row r="9" spans="1:21" s="218" customFormat="1" ht="44.25" customHeight="1">
      <c r="A9" s="664"/>
      <c r="B9" s="665"/>
      <c r="C9" s="644"/>
      <c r="D9" s="647"/>
      <c r="E9" s="219" t="s">
        <v>149</v>
      </c>
      <c r="F9" s="215" t="s">
        <v>150</v>
      </c>
      <c r="G9" s="215" t="s">
        <v>321</v>
      </c>
      <c r="H9" s="215" t="s">
        <v>151</v>
      </c>
      <c r="I9" s="215" t="s">
        <v>152</v>
      </c>
      <c r="J9" s="215" t="s">
        <v>153</v>
      </c>
      <c r="K9" s="215" t="s">
        <v>150</v>
      </c>
      <c r="L9" s="215" t="s">
        <v>154</v>
      </c>
      <c r="M9" s="215" t="s">
        <v>155</v>
      </c>
      <c r="N9" s="215" t="s">
        <v>156</v>
      </c>
      <c r="O9" s="215" t="s">
        <v>322</v>
      </c>
      <c r="P9" s="644"/>
      <c r="Q9" s="644"/>
      <c r="R9" s="644"/>
      <c r="S9" s="673"/>
      <c r="T9" s="644"/>
      <c r="U9" s="637"/>
    </row>
    <row r="10" spans="1:21" s="222" customFormat="1" ht="15.75" customHeight="1">
      <c r="A10" s="640" t="s">
        <v>6</v>
      </c>
      <c r="B10" s="641"/>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637"/>
    </row>
    <row r="11" spans="1:21" s="222" customFormat="1" ht="15.75" customHeight="1">
      <c r="A11" s="674" t="s">
        <v>300</v>
      </c>
      <c r="B11" s="675"/>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638"/>
    </row>
    <row r="12" spans="1:21" s="222" customFormat="1" ht="15.75" customHeight="1">
      <c r="A12" s="650" t="s">
        <v>301</v>
      </c>
      <c r="B12" s="651"/>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656" t="s">
        <v>30</v>
      </c>
      <c r="B13" s="657"/>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80</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270</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302</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49</v>
      </c>
      <c r="B18" s="68" t="s">
        <v>273</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58</v>
      </c>
      <c r="B19" s="68" t="s">
        <v>274</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59</v>
      </c>
      <c r="B20" s="68" t="s">
        <v>275</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60</v>
      </c>
      <c r="B21" s="68" t="s">
        <v>276</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61</v>
      </c>
      <c r="B22" s="68" t="s">
        <v>281</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62</v>
      </c>
      <c r="B23" s="68" t="s">
        <v>283</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63</v>
      </c>
      <c r="B24" s="68" t="s">
        <v>284</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83</v>
      </c>
      <c r="B25" s="68" t="s">
        <v>285</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84</v>
      </c>
      <c r="B26" s="68" t="s">
        <v>287</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642" t="s">
        <v>288</v>
      </c>
      <c r="C28" s="642"/>
      <c r="D28" s="642"/>
      <c r="E28" s="642"/>
      <c r="F28" s="181"/>
      <c r="G28" s="181"/>
      <c r="H28" s="181"/>
      <c r="I28" s="181"/>
      <c r="J28" s="181"/>
      <c r="K28" s="181" t="s">
        <v>157</v>
      </c>
      <c r="L28" s="182"/>
      <c r="M28" s="649" t="s">
        <v>323</v>
      </c>
      <c r="N28" s="649"/>
      <c r="O28" s="649"/>
      <c r="P28" s="649"/>
      <c r="Q28" s="649"/>
      <c r="R28" s="649"/>
      <c r="S28" s="649"/>
      <c r="T28" s="649"/>
    </row>
    <row r="29" spans="1:20" s="233" customFormat="1" ht="18.75" customHeight="1">
      <c r="A29" s="232"/>
      <c r="B29" s="655" t="s">
        <v>158</v>
      </c>
      <c r="C29" s="655"/>
      <c r="D29" s="655"/>
      <c r="E29" s="234"/>
      <c r="F29" s="183"/>
      <c r="G29" s="183"/>
      <c r="H29" s="183"/>
      <c r="I29" s="183"/>
      <c r="J29" s="183"/>
      <c r="K29" s="183"/>
      <c r="L29" s="182"/>
      <c r="M29" s="658" t="s">
        <v>312</v>
      </c>
      <c r="N29" s="658"/>
      <c r="O29" s="658"/>
      <c r="P29" s="658"/>
      <c r="Q29" s="658"/>
      <c r="R29" s="658"/>
      <c r="S29" s="658"/>
      <c r="T29" s="658"/>
    </row>
    <row r="30" spans="1:20" s="233" customFormat="1" ht="18.75">
      <c r="A30" s="184"/>
      <c r="B30" s="652"/>
      <c r="C30" s="652"/>
      <c r="D30" s="652"/>
      <c r="E30" s="186"/>
      <c r="F30" s="186"/>
      <c r="G30" s="186"/>
      <c r="H30" s="186"/>
      <c r="I30" s="186"/>
      <c r="J30" s="186"/>
      <c r="K30" s="186"/>
      <c r="L30" s="186"/>
      <c r="M30" s="653"/>
      <c r="N30" s="653"/>
      <c r="O30" s="653"/>
      <c r="P30" s="653"/>
      <c r="Q30" s="653"/>
      <c r="R30" s="653"/>
      <c r="S30" s="653"/>
      <c r="T30" s="653"/>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160</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161</v>
      </c>
      <c r="C34" s="186"/>
      <c r="D34" s="186"/>
      <c r="E34" s="186"/>
      <c r="F34" s="186"/>
      <c r="G34" s="186"/>
      <c r="H34" s="186"/>
      <c r="I34" s="186"/>
      <c r="J34" s="186"/>
      <c r="K34" s="186"/>
      <c r="L34" s="186"/>
      <c r="M34" s="186"/>
      <c r="N34" s="186"/>
      <c r="O34" s="186"/>
      <c r="P34" s="186"/>
      <c r="Q34" s="186"/>
      <c r="R34" s="186"/>
      <c r="S34" s="186"/>
      <c r="T34" s="186"/>
    </row>
    <row r="35" spans="2:20" ht="18.75" hidden="1">
      <c r="B35" s="236" t="s">
        <v>162</v>
      </c>
      <c r="C35" s="186"/>
      <c r="D35" s="186"/>
      <c r="E35" s="186"/>
      <c r="F35" s="186"/>
      <c r="G35" s="186"/>
      <c r="H35" s="186"/>
      <c r="I35" s="186"/>
      <c r="J35" s="186"/>
      <c r="K35" s="186"/>
      <c r="L35" s="186"/>
      <c r="M35" s="186"/>
      <c r="N35" s="186"/>
      <c r="O35" s="186"/>
      <c r="P35" s="186"/>
      <c r="Q35" s="186"/>
      <c r="R35" s="186"/>
      <c r="S35" s="186"/>
      <c r="T35" s="186"/>
    </row>
    <row r="36" spans="2:20" s="211" customFormat="1" ht="18.75">
      <c r="B36" s="654" t="s">
        <v>292</v>
      </c>
      <c r="C36" s="654"/>
      <c r="D36" s="654"/>
      <c r="E36" s="236"/>
      <c r="F36" s="236"/>
      <c r="G36" s="236"/>
      <c r="H36" s="236"/>
      <c r="I36" s="236"/>
      <c r="J36" s="236"/>
      <c r="K36" s="236"/>
      <c r="L36" s="236"/>
      <c r="M36" s="236"/>
      <c r="N36" s="654" t="s">
        <v>292</v>
      </c>
      <c r="O36" s="654"/>
      <c r="P36" s="654"/>
      <c r="Q36" s="654"/>
      <c r="R36" s="654"/>
      <c r="S36" s="654"/>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525" t="s">
        <v>248</v>
      </c>
      <c r="C38" s="525"/>
      <c r="D38" s="525"/>
      <c r="E38" s="210"/>
      <c r="F38" s="210"/>
      <c r="G38" s="210"/>
      <c r="H38" s="210"/>
      <c r="I38" s="182"/>
      <c r="J38" s="182"/>
      <c r="K38" s="182"/>
      <c r="L38" s="182"/>
      <c r="M38" s="526" t="s">
        <v>249</v>
      </c>
      <c r="N38" s="526"/>
      <c r="O38" s="526"/>
      <c r="P38" s="526"/>
      <c r="Q38" s="526"/>
      <c r="R38" s="526"/>
      <c r="S38" s="526"/>
      <c r="T38" s="526"/>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C6:C9"/>
    <mergeCell ref="A11:B11"/>
    <mergeCell ref="Q8:Q9"/>
    <mergeCell ref="M8:O8"/>
    <mergeCell ref="P8:P9"/>
    <mergeCell ref="E8:G8"/>
    <mergeCell ref="K8:L8"/>
    <mergeCell ref="P2:T2"/>
    <mergeCell ref="A6:B9"/>
    <mergeCell ref="D1:N2"/>
    <mergeCell ref="A2:C2"/>
    <mergeCell ref="D6:S6"/>
    <mergeCell ref="A1:C1"/>
    <mergeCell ref="D3:N3"/>
    <mergeCell ref="A4:C4"/>
    <mergeCell ref="S8:S9"/>
    <mergeCell ref="H8:J8"/>
    <mergeCell ref="A12:B12"/>
    <mergeCell ref="B38:D38"/>
    <mergeCell ref="M38:T38"/>
    <mergeCell ref="B30:D30"/>
    <mergeCell ref="M30:T30"/>
    <mergeCell ref="B36:D36"/>
    <mergeCell ref="N36:S36"/>
    <mergeCell ref="B29:D29"/>
    <mergeCell ref="A13:B13"/>
    <mergeCell ref="M29:T29"/>
    <mergeCell ref="U8:U11"/>
    <mergeCell ref="A3:C3"/>
    <mergeCell ref="A10:B10"/>
    <mergeCell ref="B28:E28"/>
    <mergeCell ref="E7:S7"/>
    <mergeCell ref="R8:R9"/>
    <mergeCell ref="D7:D9"/>
    <mergeCell ref="D4:N4"/>
    <mergeCell ref="M28:T28"/>
    <mergeCell ref="T6:T9"/>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701" t="s">
        <v>163</v>
      </c>
      <c r="B1" s="701"/>
      <c r="C1" s="701"/>
      <c r="D1" s="238"/>
      <c r="E1" s="710" t="s">
        <v>164</v>
      </c>
      <c r="F1" s="710"/>
      <c r="G1" s="710"/>
      <c r="H1" s="710"/>
      <c r="I1" s="710"/>
      <c r="J1" s="710"/>
      <c r="K1" s="710"/>
      <c r="L1" s="710"/>
      <c r="M1" s="710"/>
      <c r="N1" s="710"/>
      <c r="O1" s="191"/>
      <c r="P1" s="706" t="s">
        <v>362</v>
      </c>
      <c r="Q1" s="706"/>
      <c r="R1" s="706"/>
      <c r="S1" s="706"/>
      <c r="T1" s="706"/>
    </row>
    <row r="2" spans="1:20" ht="15.75" customHeight="1">
      <c r="A2" s="702" t="s">
        <v>324</v>
      </c>
      <c r="B2" s="702"/>
      <c r="C2" s="702"/>
      <c r="D2" s="702"/>
      <c r="E2" s="704" t="s">
        <v>165</v>
      </c>
      <c r="F2" s="704"/>
      <c r="G2" s="704"/>
      <c r="H2" s="704"/>
      <c r="I2" s="704"/>
      <c r="J2" s="704"/>
      <c r="K2" s="704"/>
      <c r="L2" s="704"/>
      <c r="M2" s="704"/>
      <c r="N2" s="704"/>
      <c r="O2" s="194"/>
      <c r="P2" s="707" t="s">
        <v>304</v>
      </c>
      <c r="Q2" s="707"/>
      <c r="R2" s="707"/>
      <c r="S2" s="707"/>
      <c r="T2" s="707"/>
    </row>
    <row r="3" spans="1:20" ht="17.25">
      <c r="A3" s="702" t="s">
        <v>255</v>
      </c>
      <c r="B3" s="702"/>
      <c r="C3" s="702"/>
      <c r="D3" s="239"/>
      <c r="E3" s="712" t="s">
        <v>256</v>
      </c>
      <c r="F3" s="712"/>
      <c r="G3" s="712"/>
      <c r="H3" s="712"/>
      <c r="I3" s="712"/>
      <c r="J3" s="712"/>
      <c r="K3" s="712"/>
      <c r="L3" s="712"/>
      <c r="M3" s="712"/>
      <c r="N3" s="712"/>
      <c r="O3" s="194"/>
      <c r="P3" s="708" t="s">
        <v>363</v>
      </c>
      <c r="Q3" s="708"/>
      <c r="R3" s="708"/>
      <c r="S3" s="708"/>
      <c r="T3" s="708"/>
    </row>
    <row r="4" spans="1:20" ht="18.75" customHeight="1">
      <c r="A4" s="703" t="s">
        <v>257</v>
      </c>
      <c r="B4" s="703"/>
      <c r="C4" s="703"/>
      <c r="D4" s="705"/>
      <c r="E4" s="705"/>
      <c r="F4" s="705"/>
      <c r="G4" s="705"/>
      <c r="H4" s="705"/>
      <c r="I4" s="705"/>
      <c r="J4" s="705"/>
      <c r="K4" s="705"/>
      <c r="L4" s="705"/>
      <c r="M4" s="705"/>
      <c r="N4" s="705"/>
      <c r="O4" s="195"/>
      <c r="P4" s="707" t="s">
        <v>296</v>
      </c>
      <c r="Q4" s="708"/>
      <c r="R4" s="708"/>
      <c r="S4" s="708"/>
      <c r="T4" s="708"/>
    </row>
    <row r="5" spans="1:23" ht="15">
      <c r="A5" s="208"/>
      <c r="B5" s="208"/>
      <c r="C5" s="240"/>
      <c r="D5" s="240"/>
      <c r="E5" s="208"/>
      <c r="F5" s="208"/>
      <c r="G5" s="208"/>
      <c r="H5" s="208"/>
      <c r="I5" s="208"/>
      <c r="J5" s="208"/>
      <c r="K5" s="208"/>
      <c r="L5" s="208"/>
      <c r="P5" s="691" t="s">
        <v>319</v>
      </c>
      <c r="Q5" s="691"/>
      <c r="R5" s="691"/>
      <c r="S5" s="691"/>
      <c r="T5" s="691"/>
      <c r="U5" s="241"/>
      <c r="V5" s="241"/>
      <c r="W5" s="241"/>
    </row>
    <row r="6" spans="1:23" ht="29.25" customHeight="1">
      <c r="A6" s="660" t="s">
        <v>57</v>
      </c>
      <c r="B6" s="688"/>
      <c r="C6" s="683" t="s">
        <v>2</v>
      </c>
      <c r="D6" s="692" t="s">
        <v>166</v>
      </c>
      <c r="E6" s="693"/>
      <c r="F6" s="693"/>
      <c r="G6" s="693"/>
      <c r="H6" s="693"/>
      <c r="I6" s="693"/>
      <c r="J6" s="694"/>
      <c r="K6" s="713" t="s">
        <v>167</v>
      </c>
      <c r="L6" s="714"/>
      <c r="M6" s="714"/>
      <c r="N6" s="714"/>
      <c r="O6" s="714"/>
      <c r="P6" s="714"/>
      <c r="Q6" s="714"/>
      <c r="R6" s="714"/>
      <c r="S6" s="714"/>
      <c r="T6" s="715"/>
      <c r="U6" s="242"/>
      <c r="V6" s="243"/>
      <c r="W6" s="243"/>
    </row>
    <row r="7" spans="1:20" ht="19.5" customHeight="1">
      <c r="A7" s="662"/>
      <c r="B7" s="689"/>
      <c r="C7" s="684"/>
      <c r="D7" s="693" t="s">
        <v>7</v>
      </c>
      <c r="E7" s="693"/>
      <c r="F7" s="693"/>
      <c r="G7" s="693"/>
      <c r="H7" s="693"/>
      <c r="I7" s="693"/>
      <c r="J7" s="694"/>
      <c r="K7" s="716"/>
      <c r="L7" s="717"/>
      <c r="M7" s="717"/>
      <c r="N7" s="717"/>
      <c r="O7" s="717"/>
      <c r="P7" s="717"/>
      <c r="Q7" s="717"/>
      <c r="R7" s="717"/>
      <c r="S7" s="717"/>
      <c r="T7" s="718"/>
    </row>
    <row r="8" spans="1:20" ht="33" customHeight="1">
      <c r="A8" s="662"/>
      <c r="B8" s="689"/>
      <c r="C8" s="684"/>
      <c r="D8" s="681" t="s">
        <v>168</v>
      </c>
      <c r="E8" s="719"/>
      <c r="F8" s="682" t="s">
        <v>169</v>
      </c>
      <c r="G8" s="719"/>
      <c r="H8" s="682" t="s">
        <v>170</v>
      </c>
      <c r="I8" s="719"/>
      <c r="J8" s="682" t="s">
        <v>171</v>
      </c>
      <c r="K8" s="709" t="s">
        <v>172</v>
      </c>
      <c r="L8" s="709"/>
      <c r="M8" s="709"/>
      <c r="N8" s="709" t="s">
        <v>173</v>
      </c>
      <c r="O8" s="709"/>
      <c r="P8" s="709"/>
      <c r="Q8" s="682" t="s">
        <v>174</v>
      </c>
      <c r="R8" s="711" t="s">
        <v>175</v>
      </c>
      <c r="S8" s="711" t="s">
        <v>176</v>
      </c>
      <c r="T8" s="682" t="s">
        <v>177</v>
      </c>
    </row>
    <row r="9" spans="1:20" ht="18.75" customHeight="1">
      <c r="A9" s="662"/>
      <c r="B9" s="689"/>
      <c r="C9" s="684"/>
      <c r="D9" s="681" t="s">
        <v>178</v>
      </c>
      <c r="E9" s="682" t="s">
        <v>179</v>
      </c>
      <c r="F9" s="682" t="s">
        <v>178</v>
      </c>
      <c r="G9" s="682" t="s">
        <v>179</v>
      </c>
      <c r="H9" s="682" t="s">
        <v>178</v>
      </c>
      <c r="I9" s="682" t="s">
        <v>180</v>
      </c>
      <c r="J9" s="682"/>
      <c r="K9" s="709"/>
      <c r="L9" s="709"/>
      <c r="M9" s="709"/>
      <c r="N9" s="709"/>
      <c r="O9" s="709"/>
      <c r="P9" s="709"/>
      <c r="Q9" s="682"/>
      <c r="R9" s="711"/>
      <c r="S9" s="711"/>
      <c r="T9" s="682"/>
    </row>
    <row r="10" spans="1:20" ht="23.25" customHeight="1">
      <c r="A10" s="664"/>
      <c r="B10" s="690"/>
      <c r="C10" s="685"/>
      <c r="D10" s="681"/>
      <c r="E10" s="682"/>
      <c r="F10" s="682"/>
      <c r="G10" s="682"/>
      <c r="H10" s="682"/>
      <c r="I10" s="682"/>
      <c r="J10" s="682"/>
      <c r="K10" s="244" t="s">
        <v>181</v>
      </c>
      <c r="L10" s="244" t="s">
        <v>156</v>
      </c>
      <c r="M10" s="244" t="s">
        <v>182</v>
      </c>
      <c r="N10" s="244" t="s">
        <v>181</v>
      </c>
      <c r="O10" s="244" t="s">
        <v>183</v>
      </c>
      <c r="P10" s="244" t="s">
        <v>184</v>
      </c>
      <c r="Q10" s="682"/>
      <c r="R10" s="711"/>
      <c r="S10" s="711"/>
      <c r="T10" s="682"/>
    </row>
    <row r="11" spans="1:32" s="201" customFormat="1" ht="17.25" customHeight="1">
      <c r="A11" s="686" t="s">
        <v>6</v>
      </c>
      <c r="B11" s="687"/>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698" t="s">
        <v>325</v>
      </c>
      <c r="B12" s="699"/>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677" t="s">
        <v>301</v>
      </c>
      <c r="B13" s="678"/>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680" t="s">
        <v>185</v>
      </c>
      <c r="B14" s="681"/>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80</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270</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302</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273</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274</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275</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276</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281</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283</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284</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285</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287</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289</v>
      </c>
      <c r="AI28" s="190">
        <f>82/88</f>
        <v>0.9318181818181818</v>
      </c>
    </row>
    <row r="29" spans="1:20" ht="15.75" customHeight="1">
      <c r="A29" s="202"/>
      <c r="B29" s="696" t="s">
        <v>313</v>
      </c>
      <c r="C29" s="696"/>
      <c r="D29" s="696"/>
      <c r="E29" s="696"/>
      <c r="F29" s="258"/>
      <c r="G29" s="258"/>
      <c r="H29" s="258"/>
      <c r="I29" s="258"/>
      <c r="J29" s="258"/>
      <c r="K29" s="258"/>
      <c r="L29" s="206"/>
      <c r="M29" s="695" t="s">
        <v>326</v>
      </c>
      <c r="N29" s="695"/>
      <c r="O29" s="695"/>
      <c r="P29" s="695"/>
      <c r="Q29" s="695"/>
      <c r="R29" s="695"/>
      <c r="S29" s="695"/>
      <c r="T29" s="695"/>
    </row>
    <row r="30" spans="1:20" ht="18.75" customHeight="1">
      <c r="A30" s="202"/>
      <c r="B30" s="697" t="s">
        <v>158</v>
      </c>
      <c r="C30" s="697"/>
      <c r="D30" s="697"/>
      <c r="E30" s="697"/>
      <c r="F30" s="205"/>
      <c r="G30" s="205"/>
      <c r="H30" s="205"/>
      <c r="I30" s="205"/>
      <c r="J30" s="205"/>
      <c r="K30" s="205"/>
      <c r="L30" s="206"/>
      <c r="M30" s="700" t="s">
        <v>159</v>
      </c>
      <c r="N30" s="700"/>
      <c r="O30" s="700"/>
      <c r="P30" s="700"/>
      <c r="Q30" s="700"/>
      <c r="R30" s="700"/>
      <c r="S30" s="700"/>
      <c r="T30" s="700"/>
    </row>
    <row r="31" spans="1:20" ht="18.75">
      <c r="A31" s="208"/>
      <c r="B31" s="652"/>
      <c r="C31" s="652"/>
      <c r="D31" s="652"/>
      <c r="E31" s="652"/>
      <c r="F31" s="209"/>
      <c r="G31" s="209"/>
      <c r="H31" s="209"/>
      <c r="I31" s="209"/>
      <c r="J31" s="209"/>
      <c r="K31" s="209"/>
      <c r="L31" s="209"/>
      <c r="M31" s="653"/>
      <c r="N31" s="653"/>
      <c r="O31" s="653"/>
      <c r="P31" s="653"/>
      <c r="Q31" s="653"/>
      <c r="R31" s="653"/>
      <c r="S31" s="653"/>
      <c r="T31" s="653"/>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679" t="s">
        <v>292</v>
      </c>
      <c r="C33" s="679"/>
      <c r="D33" s="679"/>
      <c r="E33" s="679"/>
      <c r="F33" s="679"/>
      <c r="G33" s="259"/>
      <c r="H33" s="259"/>
      <c r="I33" s="259"/>
      <c r="J33" s="259"/>
      <c r="K33" s="259"/>
      <c r="L33" s="259"/>
      <c r="M33" s="259"/>
      <c r="N33" s="679" t="s">
        <v>292</v>
      </c>
      <c r="O33" s="679"/>
      <c r="P33" s="679"/>
      <c r="Q33" s="679"/>
      <c r="R33" s="679"/>
      <c r="S33" s="679"/>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525" t="s">
        <v>248</v>
      </c>
      <c r="C35" s="525"/>
      <c r="D35" s="525"/>
      <c r="E35" s="525"/>
      <c r="F35" s="210"/>
      <c r="G35" s="210"/>
      <c r="H35" s="210"/>
      <c r="I35" s="182"/>
      <c r="J35" s="182"/>
      <c r="K35" s="182"/>
      <c r="L35" s="182"/>
      <c r="M35" s="526" t="s">
        <v>249</v>
      </c>
      <c r="N35" s="526"/>
      <c r="O35" s="526"/>
      <c r="P35" s="526"/>
      <c r="Q35" s="526"/>
      <c r="R35" s="526"/>
      <c r="S35" s="526"/>
      <c r="T35" s="526"/>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134</v>
      </c>
    </row>
    <row r="39" spans="2:8" s="262" customFormat="1" ht="15" hidden="1">
      <c r="B39" s="263" t="s">
        <v>186</v>
      </c>
      <c r="C39" s="263"/>
      <c r="D39" s="263"/>
      <c r="E39" s="263"/>
      <c r="F39" s="263"/>
      <c r="G39" s="263"/>
      <c r="H39" s="263"/>
    </row>
    <row r="40" spans="2:8" s="264" customFormat="1" ht="15" hidden="1">
      <c r="B40" s="263" t="s">
        <v>187</v>
      </c>
      <c r="C40" s="189"/>
      <c r="D40" s="189"/>
      <c r="E40" s="189"/>
      <c r="F40" s="189"/>
      <c r="G40" s="189"/>
      <c r="H40" s="189"/>
    </row>
    <row r="41" ht="12.75" hidden="1"/>
    <row r="42" ht="12.75" hidden="1"/>
    <row r="43" ht="12.75" hidden="1"/>
    <row r="44" ht="12.75" hidden="1"/>
    <row r="45" ht="12.75" hidden="1"/>
  </sheetData>
  <sheetProtection/>
  <mergeCells count="48">
    <mergeCell ref="H8:I8"/>
    <mergeCell ref="I9:I10"/>
    <mergeCell ref="T8:T10"/>
    <mergeCell ref="S8:S10"/>
    <mergeCell ref="F8:G8"/>
    <mergeCell ref="K8:M9"/>
    <mergeCell ref="J8:J10"/>
    <mergeCell ref="H9:H10"/>
    <mergeCell ref="P4:T4"/>
    <mergeCell ref="N8:P9"/>
    <mergeCell ref="E1:N1"/>
    <mergeCell ref="Q8:Q10"/>
    <mergeCell ref="R8:R10"/>
    <mergeCell ref="E3:N3"/>
    <mergeCell ref="K6:T7"/>
    <mergeCell ref="D8:E8"/>
    <mergeCell ref="D9:D10"/>
    <mergeCell ref="D7:J7"/>
    <mergeCell ref="M31:T31"/>
    <mergeCell ref="A1:C1"/>
    <mergeCell ref="A3:C3"/>
    <mergeCell ref="A4:C4"/>
    <mergeCell ref="E2:N2"/>
    <mergeCell ref="A2:D2"/>
    <mergeCell ref="D4:N4"/>
    <mergeCell ref="P1:T1"/>
    <mergeCell ref="P2:T2"/>
    <mergeCell ref="P3:T3"/>
    <mergeCell ref="P5:T5"/>
    <mergeCell ref="D6:J6"/>
    <mergeCell ref="M35:T35"/>
    <mergeCell ref="M29:T29"/>
    <mergeCell ref="B35:E35"/>
    <mergeCell ref="B29:E29"/>
    <mergeCell ref="B30:E30"/>
    <mergeCell ref="B31:E31"/>
    <mergeCell ref="A12:B12"/>
    <mergeCell ref="M30:T30"/>
    <mergeCell ref="A13:B13"/>
    <mergeCell ref="B33:F33"/>
    <mergeCell ref="N33:S33"/>
    <mergeCell ref="A14:B14"/>
    <mergeCell ref="G9:G10"/>
    <mergeCell ref="C6:C10"/>
    <mergeCell ref="E9:E10"/>
    <mergeCell ref="A11:B11"/>
    <mergeCell ref="F9:F10"/>
    <mergeCell ref="A6:B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723" t="s">
        <v>188</v>
      </c>
      <c r="B1" s="723"/>
      <c r="C1" s="723"/>
      <c r="D1" s="726" t="s">
        <v>365</v>
      </c>
      <c r="E1" s="726"/>
      <c r="F1" s="726"/>
      <c r="G1" s="726"/>
      <c r="H1" s="726"/>
      <c r="I1" s="726"/>
      <c r="J1" s="727" t="s">
        <v>366</v>
      </c>
      <c r="K1" s="728"/>
      <c r="L1" s="728"/>
    </row>
    <row r="2" spans="1:12" ht="34.5" customHeight="1">
      <c r="A2" s="729" t="s">
        <v>327</v>
      </c>
      <c r="B2" s="729"/>
      <c r="C2" s="729"/>
      <c r="D2" s="726"/>
      <c r="E2" s="726"/>
      <c r="F2" s="726"/>
      <c r="G2" s="726"/>
      <c r="H2" s="726"/>
      <c r="I2" s="726"/>
      <c r="J2" s="730" t="s">
        <v>367</v>
      </c>
      <c r="K2" s="731"/>
      <c r="L2" s="731"/>
    </row>
    <row r="3" spans="1:12" ht="15" customHeight="1">
      <c r="A3" s="265" t="s">
        <v>257</v>
      </c>
      <c r="B3" s="174"/>
      <c r="C3" s="732"/>
      <c r="D3" s="732"/>
      <c r="E3" s="732"/>
      <c r="F3" s="732"/>
      <c r="G3" s="732"/>
      <c r="H3" s="732"/>
      <c r="I3" s="732"/>
      <c r="J3" s="724"/>
      <c r="K3" s="725"/>
      <c r="L3" s="725"/>
    </row>
    <row r="4" spans="1:12" ht="15.75" customHeight="1">
      <c r="A4" s="266"/>
      <c r="B4" s="266"/>
      <c r="C4" s="267"/>
      <c r="D4" s="267"/>
      <c r="E4" s="170"/>
      <c r="F4" s="170"/>
      <c r="G4" s="170"/>
      <c r="H4" s="268"/>
      <c r="I4" s="268"/>
      <c r="J4" s="720" t="s">
        <v>189</v>
      </c>
      <c r="K4" s="720"/>
      <c r="L4" s="720"/>
    </row>
    <row r="5" spans="1:12" s="269" customFormat="1" ht="28.5" customHeight="1">
      <c r="A5" s="734" t="s">
        <v>57</v>
      </c>
      <c r="B5" s="734"/>
      <c r="C5" s="644" t="s">
        <v>31</v>
      </c>
      <c r="D5" s="644" t="s">
        <v>190</v>
      </c>
      <c r="E5" s="644"/>
      <c r="F5" s="644"/>
      <c r="G5" s="644"/>
      <c r="H5" s="644" t="s">
        <v>191</v>
      </c>
      <c r="I5" s="644"/>
      <c r="J5" s="644" t="s">
        <v>192</v>
      </c>
      <c r="K5" s="644"/>
      <c r="L5" s="644"/>
    </row>
    <row r="6" spans="1:13" s="269" customFormat="1" ht="80.25" customHeight="1">
      <c r="A6" s="734"/>
      <c r="B6" s="734"/>
      <c r="C6" s="644"/>
      <c r="D6" s="215" t="s">
        <v>193</v>
      </c>
      <c r="E6" s="215" t="s">
        <v>194</v>
      </c>
      <c r="F6" s="215" t="s">
        <v>328</v>
      </c>
      <c r="G6" s="215" t="s">
        <v>195</v>
      </c>
      <c r="H6" s="215" t="s">
        <v>196</v>
      </c>
      <c r="I6" s="215" t="s">
        <v>197</v>
      </c>
      <c r="J6" s="215" t="s">
        <v>198</v>
      </c>
      <c r="K6" s="215" t="s">
        <v>199</v>
      </c>
      <c r="L6" s="215" t="s">
        <v>200</v>
      </c>
      <c r="M6" s="270"/>
    </row>
    <row r="7" spans="1:12" s="271" customFormat="1" ht="16.5" customHeight="1">
      <c r="A7" s="721" t="s">
        <v>6</v>
      </c>
      <c r="B7" s="721"/>
      <c r="C7" s="221">
        <v>1</v>
      </c>
      <c r="D7" s="221">
        <v>2</v>
      </c>
      <c r="E7" s="221">
        <v>3</v>
      </c>
      <c r="F7" s="221">
        <v>4</v>
      </c>
      <c r="G7" s="221">
        <v>5</v>
      </c>
      <c r="H7" s="221">
        <v>6</v>
      </c>
      <c r="I7" s="221">
        <v>7</v>
      </c>
      <c r="J7" s="221">
        <v>8</v>
      </c>
      <c r="K7" s="221">
        <v>9</v>
      </c>
      <c r="L7" s="221">
        <v>10</v>
      </c>
    </row>
    <row r="8" spans="1:12" s="271" customFormat="1" ht="16.5" customHeight="1">
      <c r="A8" s="737" t="s">
        <v>325</v>
      </c>
      <c r="B8" s="738"/>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735" t="s">
        <v>301</v>
      </c>
      <c r="B9" s="736"/>
      <c r="C9" s="224">
        <v>9</v>
      </c>
      <c r="D9" s="224">
        <v>2</v>
      </c>
      <c r="E9" s="224">
        <v>2</v>
      </c>
      <c r="F9" s="224">
        <v>0</v>
      </c>
      <c r="G9" s="224">
        <v>5</v>
      </c>
      <c r="H9" s="224">
        <v>8</v>
      </c>
      <c r="I9" s="224">
        <v>0</v>
      </c>
      <c r="J9" s="224">
        <v>8</v>
      </c>
      <c r="K9" s="224">
        <v>1</v>
      </c>
      <c r="L9" s="224">
        <v>0</v>
      </c>
    </row>
    <row r="10" spans="1:12" s="271" customFormat="1" ht="16.5" customHeight="1">
      <c r="A10" s="722" t="s">
        <v>185</v>
      </c>
      <c r="B10" s="722"/>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201</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270</v>
      </c>
      <c r="C13" s="272">
        <f aca="true" t="shared" si="3" ref="C13:C23">D13+E13+F13+G13</f>
        <v>0</v>
      </c>
      <c r="D13" s="231">
        <v>0</v>
      </c>
      <c r="E13" s="231">
        <v>0</v>
      </c>
      <c r="F13" s="231">
        <v>0</v>
      </c>
      <c r="G13" s="231">
        <v>0</v>
      </c>
      <c r="H13" s="231">
        <v>0</v>
      </c>
      <c r="I13" s="231">
        <v>0</v>
      </c>
      <c r="J13" s="273">
        <v>0</v>
      </c>
      <c r="K13" s="273">
        <v>0</v>
      </c>
      <c r="L13" s="273">
        <v>0</v>
      </c>
      <c r="AF13" s="271" t="s">
        <v>269</v>
      </c>
    </row>
    <row r="14" spans="1:37" s="271" customFormat="1" ht="16.5" customHeight="1">
      <c r="A14" s="274">
        <v>2</v>
      </c>
      <c r="B14" s="68" t="s">
        <v>302</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273</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274</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329</v>
      </c>
      <c r="C17" s="272">
        <f t="shared" si="3"/>
        <v>1</v>
      </c>
      <c r="D17" s="231">
        <v>0</v>
      </c>
      <c r="E17" s="231">
        <v>0</v>
      </c>
      <c r="F17" s="231">
        <v>0</v>
      </c>
      <c r="G17" s="231">
        <v>1</v>
      </c>
      <c r="H17" s="231">
        <v>1</v>
      </c>
      <c r="I17" s="231">
        <v>0</v>
      </c>
      <c r="J17" s="273">
        <v>1</v>
      </c>
      <c r="K17" s="273">
        <v>0</v>
      </c>
      <c r="L17" s="273">
        <v>0</v>
      </c>
      <c r="AF17" s="199" t="s">
        <v>272</v>
      </c>
    </row>
    <row r="18" spans="1:12" s="271" customFormat="1" ht="16.5" customHeight="1">
      <c r="A18" s="274">
        <v>6</v>
      </c>
      <c r="B18" s="68" t="s">
        <v>276</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281</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283</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284</v>
      </c>
      <c r="C21" s="272">
        <f t="shared" si="3"/>
        <v>0</v>
      </c>
      <c r="D21" s="231">
        <v>0</v>
      </c>
      <c r="E21" s="231">
        <v>0</v>
      </c>
      <c r="F21" s="231">
        <v>0</v>
      </c>
      <c r="G21" s="231">
        <v>0</v>
      </c>
      <c r="H21" s="231">
        <v>0</v>
      </c>
      <c r="I21" s="231">
        <v>0</v>
      </c>
      <c r="J21" s="273">
        <v>0</v>
      </c>
      <c r="K21" s="273">
        <v>0</v>
      </c>
      <c r="L21" s="273">
        <v>0</v>
      </c>
      <c r="AJ21" s="271" t="s">
        <v>277</v>
      </c>
      <c r="AK21" s="271" t="s">
        <v>278</v>
      </c>
      <c r="AL21" s="271" t="s">
        <v>279</v>
      </c>
      <c r="AM21" s="199" t="s">
        <v>280</v>
      </c>
    </row>
    <row r="22" spans="1:39" s="271" customFormat="1" ht="16.5" customHeight="1">
      <c r="A22" s="274">
        <v>10</v>
      </c>
      <c r="B22" s="68" t="s">
        <v>285</v>
      </c>
      <c r="C22" s="272">
        <f t="shared" si="3"/>
        <v>1</v>
      </c>
      <c r="D22" s="231">
        <v>0</v>
      </c>
      <c r="E22" s="231">
        <v>1</v>
      </c>
      <c r="F22" s="231">
        <v>0</v>
      </c>
      <c r="G22" s="231">
        <v>0</v>
      </c>
      <c r="H22" s="231">
        <v>1</v>
      </c>
      <c r="I22" s="231">
        <v>0</v>
      </c>
      <c r="J22" s="273">
        <v>1</v>
      </c>
      <c r="K22" s="273">
        <v>0</v>
      </c>
      <c r="L22" s="273">
        <v>0</v>
      </c>
      <c r="AM22" s="199" t="s">
        <v>282</v>
      </c>
    </row>
    <row r="23" spans="1:12" s="271" customFormat="1" ht="16.5" customHeight="1">
      <c r="A23" s="274">
        <v>11</v>
      </c>
      <c r="B23" s="68" t="s">
        <v>287</v>
      </c>
      <c r="C23" s="272">
        <f t="shared" si="3"/>
        <v>0</v>
      </c>
      <c r="D23" s="231">
        <v>0</v>
      </c>
      <c r="E23" s="231">
        <v>0</v>
      </c>
      <c r="F23" s="231">
        <v>0</v>
      </c>
      <c r="G23" s="231">
        <v>0</v>
      </c>
      <c r="H23" s="231">
        <v>0</v>
      </c>
      <c r="I23" s="231">
        <v>0</v>
      </c>
      <c r="J23" s="273">
        <v>0</v>
      </c>
      <c r="K23" s="273">
        <v>0</v>
      </c>
      <c r="L23" s="273">
        <v>0</v>
      </c>
    </row>
    <row r="24" ht="9" customHeight="1">
      <c r="AJ24" s="233" t="s">
        <v>277</v>
      </c>
    </row>
    <row r="25" spans="1:36" ht="15.75" customHeight="1">
      <c r="A25" s="642" t="s">
        <v>330</v>
      </c>
      <c r="B25" s="642"/>
      <c r="C25" s="642"/>
      <c r="D25" s="642"/>
      <c r="E25" s="182"/>
      <c r="F25" s="649" t="s">
        <v>288</v>
      </c>
      <c r="G25" s="649"/>
      <c r="H25" s="649"/>
      <c r="I25" s="649"/>
      <c r="J25" s="649"/>
      <c r="K25" s="649"/>
      <c r="L25" s="649"/>
      <c r="AJ25" s="190" t="s">
        <v>286</v>
      </c>
    </row>
    <row r="26" spans="1:44" ht="15" customHeight="1">
      <c r="A26" s="655" t="s">
        <v>158</v>
      </c>
      <c r="B26" s="655"/>
      <c r="C26" s="655"/>
      <c r="D26" s="655"/>
      <c r="E26" s="183"/>
      <c r="F26" s="658" t="s">
        <v>159</v>
      </c>
      <c r="G26" s="658"/>
      <c r="H26" s="658"/>
      <c r="I26" s="658"/>
      <c r="J26" s="658"/>
      <c r="K26" s="658"/>
      <c r="L26" s="658"/>
      <c r="AR26" s="190"/>
    </row>
    <row r="27" spans="1:12" s="170" customFormat="1" ht="18.75">
      <c r="A27" s="652"/>
      <c r="B27" s="652"/>
      <c r="C27" s="652"/>
      <c r="D27" s="652"/>
      <c r="E27" s="182"/>
      <c r="F27" s="653"/>
      <c r="G27" s="653"/>
      <c r="H27" s="653"/>
      <c r="I27" s="653"/>
      <c r="J27" s="653"/>
      <c r="K27" s="653"/>
      <c r="L27" s="653"/>
    </row>
    <row r="28" spans="1:35" ht="18">
      <c r="A28" s="187"/>
      <c r="B28" s="187"/>
      <c r="C28" s="182"/>
      <c r="D28" s="182"/>
      <c r="E28" s="182"/>
      <c r="F28" s="182"/>
      <c r="G28" s="182"/>
      <c r="H28" s="182"/>
      <c r="I28" s="182"/>
      <c r="J28" s="182"/>
      <c r="K28" s="182"/>
      <c r="L28" s="182"/>
      <c r="AG28" s="233" t="s">
        <v>289</v>
      </c>
      <c r="AI28" s="190">
        <f>82/88</f>
        <v>0.9318181818181818</v>
      </c>
    </row>
    <row r="29" spans="1:12" ht="18">
      <c r="A29" s="187"/>
      <c r="B29" s="733" t="s">
        <v>292</v>
      </c>
      <c r="C29" s="733"/>
      <c r="D29" s="182"/>
      <c r="E29" s="182"/>
      <c r="F29" s="182"/>
      <c r="G29" s="182"/>
      <c r="H29" s="733" t="s">
        <v>292</v>
      </c>
      <c r="I29" s="733"/>
      <c r="J29" s="733"/>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202</v>
      </c>
      <c r="B32" s="185"/>
      <c r="C32" s="186"/>
      <c r="D32" s="186"/>
      <c r="E32" s="186"/>
      <c r="F32" s="186"/>
      <c r="G32" s="186"/>
      <c r="H32" s="186"/>
      <c r="I32" s="186"/>
      <c r="J32" s="186"/>
      <c r="K32" s="186"/>
      <c r="L32" s="186"/>
    </row>
    <row r="33" spans="1:12" s="211" customFormat="1" ht="18.75" hidden="1">
      <c r="A33" s="237"/>
      <c r="B33" s="279" t="s">
        <v>203</v>
      </c>
      <c r="C33" s="279"/>
      <c r="D33" s="279"/>
      <c r="E33" s="236"/>
      <c r="F33" s="236"/>
      <c r="G33" s="236"/>
      <c r="H33" s="236"/>
      <c r="I33" s="236"/>
      <c r="J33" s="236"/>
      <c r="K33" s="236"/>
      <c r="L33" s="236"/>
    </row>
    <row r="34" spans="1:12" s="211" customFormat="1" ht="18.75" hidden="1">
      <c r="A34" s="237"/>
      <c r="B34" s="279" t="s">
        <v>204</v>
      </c>
      <c r="C34" s="279"/>
      <c r="D34" s="279"/>
      <c r="E34" s="279"/>
      <c r="F34" s="236"/>
      <c r="G34" s="236"/>
      <c r="H34" s="236"/>
      <c r="I34" s="236"/>
      <c r="J34" s="236"/>
      <c r="K34" s="236"/>
      <c r="L34" s="236"/>
    </row>
    <row r="35" spans="1:12" s="211" customFormat="1" ht="18.75" hidden="1">
      <c r="A35" s="237"/>
      <c r="B35" s="236" t="s">
        <v>205</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525" t="s">
        <v>248</v>
      </c>
      <c r="B37" s="525"/>
      <c r="C37" s="525"/>
      <c r="D37" s="525"/>
      <c r="E37" s="210"/>
      <c r="F37" s="526" t="s">
        <v>249</v>
      </c>
      <c r="G37" s="526"/>
      <c r="H37" s="526"/>
      <c r="I37" s="526"/>
      <c r="J37" s="526"/>
      <c r="K37" s="526"/>
      <c r="L37" s="526"/>
      <c r="M37" s="127"/>
    </row>
    <row r="38" spans="1:12" ht="18">
      <c r="A38" s="187"/>
      <c r="B38" s="187"/>
      <c r="C38" s="182"/>
      <c r="D38" s="182"/>
      <c r="E38" s="182"/>
      <c r="F38" s="182"/>
      <c r="G38" s="182"/>
      <c r="H38" s="182"/>
      <c r="I38" s="182"/>
      <c r="J38" s="182"/>
      <c r="K38" s="182"/>
      <c r="L38" s="182"/>
    </row>
  </sheetData>
  <sheetProtection/>
  <mergeCells count="27">
    <mergeCell ref="B29:C29"/>
    <mergeCell ref="H29:J29"/>
    <mergeCell ref="A5:B6"/>
    <mergeCell ref="A25:D25"/>
    <mergeCell ref="J5:L5"/>
    <mergeCell ref="H5:I5"/>
    <mergeCell ref="D5:G5"/>
    <mergeCell ref="F25:L25"/>
    <mergeCell ref="A9:B9"/>
    <mergeCell ref="A8:B8"/>
    <mergeCell ref="A1:C1"/>
    <mergeCell ref="J3:L3"/>
    <mergeCell ref="D1:I2"/>
    <mergeCell ref="J1:L1"/>
    <mergeCell ref="A2:C2"/>
    <mergeCell ref="J2:L2"/>
    <mergeCell ref="C3:I3"/>
    <mergeCell ref="A37:D37"/>
    <mergeCell ref="J4:L4"/>
    <mergeCell ref="F37:L37"/>
    <mergeCell ref="F27:L27"/>
    <mergeCell ref="A7:B7"/>
    <mergeCell ref="C5:C6"/>
    <mergeCell ref="A10:B10"/>
    <mergeCell ref="A26:D26"/>
    <mergeCell ref="F26:L26"/>
    <mergeCell ref="A27:D27"/>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746" t="s">
        <v>206</v>
      </c>
      <c r="B1" s="746"/>
      <c r="C1" s="746"/>
      <c r="D1" s="726" t="s">
        <v>368</v>
      </c>
      <c r="E1" s="726"/>
      <c r="F1" s="726"/>
      <c r="G1" s="726"/>
      <c r="H1" s="726"/>
      <c r="I1" s="170"/>
      <c r="J1" s="171" t="s">
        <v>362</v>
      </c>
      <c r="K1" s="280"/>
      <c r="L1" s="280"/>
    </row>
    <row r="2" spans="1:12" ht="15.75" customHeight="1">
      <c r="A2" s="750" t="s">
        <v>303</v>
      </c>
      <c r="B2" s="750"/>
      <c r="C2" s="750"/>
      <c r="D2" s="726"/>
      <c r="E2" s="726"/>
      <c r="F2" s="726"/>
      <c r="G2" s="726"/>
      <c r="H2" s="726"/>
      <c r="I2" s="170"/>
      <c r="J2" s="281" t="s">
        <v>304</v>
      </c>
      <c r="K2" s="281"/>
      <c r="L2" s="281"/>
    </row>
    <row r="3" spans="1:12" ht="18.75" customHeight="1">
      <c r="A3" s="668" t="s">
        <v>255</v>
      </c>
      <c r="B3" s="668"/>
      <c r="C3" s="668"/>
      <c r="D3" s="167"/>
      <c r="E3" s="167"/>
      <c r="F3" s="167"/>
      <c r="G3" s="167"/>
      <c r="H3" s="167"/>
      <c r="I3" s="170"/>
      <c r="J3" s="174" t="s">
        <v>361</v>
      </c>
      <c r="K3" s="174"/>
      <c r="L3" s="174"/>
    </row>
    <row r="4" spans="1:12" ht="15.75" customHeight="1">
      <c r="A4" s="747" t="s">
        <v>331</v>
      </c>
      <c r="B4" s="747"/>
      <c r="C4" s="747"/>
      <c r="D4" s="745"/>
      <c r="E4" s="745"/>
      <c r="F4" s="745"/>
      <c r="G4" s="745"/>
      <c r="H4" s="745"/>
      <c r="I4" s="170"/>
      <c r="J4" s="282" t="s">
        <v>296</v>
      </c>
      <c r="K4" s="282"/>
      <c r="L4" s="282"/>
    </row>
    <row r="5" spans="1:12" ht="15.75">
      <c r="A5" s="751"/>
      <c r="B5" s="751"/>
      <c r="C5" s="166"/>
      <c r="D5" s="170"/>
      <c r="E5" s="170"/>
      <c r="F5" s="170"/>
      <c r="G5" s="170"/>
      <c r="H5" s="283"/>
      <c r="I5" s="743" t="s">
        <v>332</v>
      </c>
      <c r="J5" s="743"/>
      <c r="K5" s="743"/>
      <c r="L5" s="743"/>
    </row>
    <row r="6" spans="1:12" ht="18.75" customHeight="1">
      <c r="A6" s="660" t="s">
        <v>57</v>
      </c>
      <c r="B6" s="661"/>
      <c r="C6" s="739" t="s">
        <v>207</v>
      </c>
      <c r="D6" s="656" t="s">
        <v>208</v>
      </c>
      <c r="E6" s="744"/>
      <c r="F6" s="657"/>
      <c r="G6" s="656" t="s">
        <v>209</v>
      </c>
      <c r="H6" s="744"/>
      <c r="I6" s="744"/>
      <c r="J6" s="744"/>
      <c r="K6" s="744"/>
      <c r="L6" s="657"/>
    </row>
    <row r="7" spans="1:12" ht="15.75" customHeight="1">
      <c r="A7" s="662"/>
      <c r="B7" s="663"/>
      <c r="C7" s="740"/>
      <c r="D7" s="656" t="s">
        <v>7</v>
      </c>
      <c r="E7" s="744"/>
      <c r="F7" s="657"/>
      <c r="G7" s="739" t="s">
        <v>30</v>
      </c>
      <c r="H7" s="656" t="s">
        <v>7</v>
      </c>
      <c r="I7" s="744"/>
      <c r="J7" s="744"/>
      <c r="K7" s="744"/>
      <c r="L7" s="657"/>
    </row>
    <row r="8" spans="1:12" ht="14.25" customHeight="1">
      <c r="A8" s="662"/>
      <c r="B8" s="663"/>
      <c r="C8" s="740"/>
      <c r="D8" s="739" t="s">
        <v>210</v>
      </c>
      <c r="E8" s="739" t="s">
        <v>211</v>
      </c>
      <c r="F8" s="739" t="s">
        <v>212</v>
      </c>
      <c r="G8" s="740"/>
      <c r="H8" s="739" t="s">
        <v>213</v>
      </c>
      <c r="I8" s="739" t="s">
        <v>214</v>
      </c>
      <c r="J8" s="739" t="s">
        <v>215</v>
      </c>
      <c r="K8" s="739" t="s">
        <v>216</v>
      </c>
      <c r="L8" s="739" t="s">
        <v>217</v>
      </c>
    </row>
    <row r="9" spans="1:12" ht="77.25" customHeight="1">
      <c r="A9" s="664"/>
      <c r="B9" s="665"/>
      <c r="C9" s="741"/>
      <c r="D9" s="741"/>
      <c r="E9" s="741"/>
      <c r="F9" s="741"/>
      <c r="G9" s="741"/>
      <c r="H9" s="741"/>
      <c r="I9" s="741"/>
      <c r="J9" s="741"/>
      <c r="K9" s="741"/>
      <c r="L9" s="741"/>
    </row>
    <row r="10" spans="1:12" s="271" customFormat="1" ht="16.5" customHeight="1">
      <c r="A10" s="752" t="s">
        <v>6</v>
      </c>
      <c r="B10" s="753"/>
      <c r="C10" s="220">
        <v>1</v>
      </c>
      <c r="D10" s="220">
        <v>2</v>
      </c>
      <c r="E10" s="220">
        <v>3</v>
      </c>
      <c r="F10" s="220">
        <v>4</v>
      </c>
      <c r="G10" s="220">
        <v>5</v>
      </c>
      <c r="H10" s="220">
        <v>6</v>
      </c>
      <c r="I10" s="220">
        <v>7</v>
      </c>
      <c r="J10" s="220">
        <v>8</v>
      </c>
      <c r="K10" s="221" t="s">
        <v>63</v>
      </c>
      <c r="L10" s="221" t="s">
        <v>83</v>
      </c>
    </row>
    <row r="11" spans="1:12" s="271" customFormat="1" ht="16.5" customHeight="1">
      <c r="A11" s="756" t="s">
        <v>300</v>
      </c>
      <c r="B11" s="757"/>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754" t="s">
        <v>301</v>
      </c>
      <c r="B12" s="755"/>
      <c r="C12" s="224">
        <v>12</v>
      </c>
      <c r="D12" s="224">
        <v>0</v>
      </c>
      <c r="E12" s="224">
        <v>1</v>
      </c>
      <c r="F12" s="224">
        <v>11</v>
      </c>
      <c r="G12" s="224">
        <v>10</v>
      </c>
      <c r="H12" s="224">
        <v>0</v>
      </c>
      <c r="I12" s="224">
        <v>0</v>
      </c>
      <c r="J12" s="224">
        <v>0</v>
      </c>
      <c r="K12" s="224">
        <v>6</v>
      </c>
      <c r="L12" s="224">
        <v>4</v>
      </c>
    </row>
    <row r="13" spans="1:32" s="271" customFormat="1" ht="16.5" customHeight="1">
      <c r="A13" s="748" t="s">
        <v>30</v>
      </c>
      <c r="B13" s="749"/>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269</v>
      </c>
    </row>
    <row r="14" spans="1:37" s="271" customFormat="1" ht="16.5" customHeight="1">
      <c r="A14" s="274" t="s">
        <v>0</v>
      </c>
      <c r="B14" s="198" t="s">
        <v>136</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270</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271</v>
      </c>
      <c r="C17" s="226">
        <f t="shared" si="2"/>
        <v>1</v>
      </c>
      <c r="D17" s="231">
        <v>0</v>
      </c>
      <c r="E17" s="231">
        <v>0</v>
      </c>
      <c r="F17" s="231">
        <v>1</v>
      </c>
      <c r="G17" s="226">
        <f t="shared" si="1"/>
        <v>1</v>
      </c>
      <c r="H17" s="231">
        <v>0</v>
      </c>
      <c r="I17" s="231">
        <v>0</v>
      </c>
      <c r="J17" s="273">
        <v>0</v>
      </c>
      <c r="K17" s="273">
        <v>0</v>
      </c>
      <c r="L17" s="273">
        <v>1</v>
      </c>
      <c r="M17" s="285"/>
      <c r="AF17" s="199" t="s">
        <v>272</v>
      </c>
    </row>
    <row r="18" spans="1:14" s="271" customFormat="1" ht="15.75" customHeight="1">
      <c r="A18" s="200">
        <v>3</v>
      </c>
      <c r="B18" s="68" t="s">
        <v>273</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274</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275</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276</v>
      </c>
      <c r="C21" s="226">
        <f t="shared" si="2"/>
        <v>0</v>
      </c>
      <c r="D21" s="231">
        <v>0</v>
      </c>
      <c r="E21" s="231">
        <v>0</v>
      </c>
      <c r="F21" s="231">
        <v>0</v>
      </c>
      <c r="G21" s="226">
        <f t="shared" si="1"/>
        <v>0</v>
      </c>
      <c r="H21" s="231">
        <v>0</v>
      </c>
      <c r="I21" s="231">
        <v>0</v>
      </c>
      <c r="J21" s="273">
        <v>0</v>
      </c>
      <c r="K21" s="273">
        <v>0</v>
      </c>
      <c r="L21" s="273">
        <v>0</v>
      </c>
      <c r="M21" s="285"/>
      <c r="AJ21" s="271" t="s">
        <v>277</v>
      </c>
      <c r="AK21" s="271" t="s">
        <v>278</v>
      </c>
      <c r="AL21" s="271" t="s">
        <v>279</v>
      </c>
      <c r="AM21" s="199" t="s">
        <v>280</v>
      </c>
    </row>
    <row r="22" spans="1:39" s="271" customFormat="1" ht="15.75" customHeight="1">
      <c r="A22" s="200">
        <v>7</v>
      </c>
      <c r="B22" s="68" t="s">
        <v>281</v>
      </c>
      <c r="C22" s="226">
        <f t="shared" si="2"/>
        <v>0</v>
      </c>
      <c r="D22" s="231">
        <v>0</v>
      </c>
      <c r="E22" s="231">
        <v>0</v>
      </c>
      <c r="F22" s="231">
        <v>0</v>
      </c>
      <c r="G22" s="226">
        <f t="shared" si="1"/>
        <v>0</v>
      </c>
      <c r="H22" s="231">
        <v>0</v>
      </c>
      <c r="I22" s="231">
        <v>0</v>
      </c>
      <c r="J22" s="273">
        <v>0</v>
      </c>
      <c r="K22" s="273">
        <v>0</v>
      </c>
      <c r="L22" s="273">
        <v>0</v>
      </c>
      <c r="M22" s="285"/>
      <c r="N22" s="178"/>
      <c r="AM22" s="199" t="s">
        <v>282</v>
      </c>
    </row>
    <row r="23" spans="1:13" s="271" customFormat="1" ht="15.75" customHeight="1">
      <c r="A23" s="200">
        <v>8</v>
      </c>
      <c r="B23" s="68" t="s">
        <v>283</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284</v>
      </c>
      <c r="C24" s="226">
        <f t="shared" si="2"/>
        <v>0</v>
      </c>
      <c r="D24" s="231">
        <v>0</v>
      </c>
      <c r="E24" s="231">
        <v>0</v>
      </c>
      <c r="F24" s="231">
        <v>0</v>
      </c>
      <c r="G24" s="226">
        <f t="shared" si="1"/>
        <v>0</v>
      </c>
      <c r="H24" s="231">
        <v>0</v>
      </c>
      <c r="I24" s="231">
        <v>0</v>
      </c>
      <c r="J24" s="273">
        <v>0</v>
      </c>
      <c r="K24" s="273">
        <v>0</v>
      </c>
      <c r="L24" s="273">
        <v>0</v>
      </c>
      <c r="M24" s="285"/>
      <c r="AJ24" s="271" t="s">
        <v>277</v>
      </c>
    </row>
    <row r="25" spans="1:36" s="271" customFormat="1" ht="15.75" customHeight="1">
      <c r="A25" s="200">
        <v>10</v>
      </c>
      <c r="B25" s="68" t="s">
        <v>285</v>
      </c>
      <c r="C25" s="226">
        <f t="shared" si="2"/>
        <v>1</v>
      </c>
      <c r="D25" s="231">
        <v>0</v>
      </c>
      <c r="E25" s="231">
        <v>0</v>
      </c>
      <c r="F25" s="231">
        <v>1</v>
      </c>
      <c r="G25" s="226">
        <f t="shared" si="1"/>
        <v>1</v>
      </c>
      <c r="H25" s="231">
        <v>0</v>
      </c>
      <c r="I25" s="231">
        <v>0</v>
      </c>
      <c r="J25" s="273">
        <v>0</v>
      </c>
      <c r="K25" s="273">
        <v>0</v>
      </c>
      <c r="L25" s="273">
        <v>1</v>
      </c>
      <c r="M25" s="285"/>
      <c r="AJ25" s="199" t="s">
        <v>286</v>
      </c>
    </row>
    <row r="26" spans="1:44" s="271" customFormat="1" ht="15.75" customHeight="1">
      <c r="A26" s="200">
        <v>11</v>
      </c>
      <c r="B26" s="68" t="s">
        <v>287</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642" t="s">
        <v>288</v>
      </c>
      <c r="B28" s="642"/>
      <c r="C28" s="642"/>
      <c r="D28" s="642"/>
      <c r="E28" s="642"/>
      <c r="F28" s="182"/>
      <c r="G28" s="181"/>
      <c r="H28" s="294" t="s">
        <v>333</v>
      </c>
      <c r="I28" s="295"/>
      <c r="J28" s="295"/>
      <c r="K28" s="295"/>
      <c r="L28" s="295"/>
      <c r="AG28" s="233" t="s">
        <v>289</v>
      </c>
      <c r="AI28" s="190">
        <f>82/88</f>
        <v>0.9318181818181818</v>
      </c>
    </row>
    <row r="29" spans="1:12" ht="15" customHeight="1">
      <c r="A29" s="655" t="s">
        <v>4</v>
      </c>
      <c r="B29" s="655"/>
      <c r="C29" s="655"/>
      <c r="D29" s="655"/>
      <c r="E29" s="655"/>
      <c r="F29" s="182"/>
      <c r="G29" s="183"/>
      <c r="H29" s="658" t="s">
        <v>159</v>
      </c>
      <c r="I29" s="658"/>
      <c r="J29" s="658"/>
      <c r="K29" s="658"/>
      <c r="L29" s="658"/>
    </row>
    <row r="30" spans="1:14" s="170" customFormat="1" ht="18.75">
      <c r="A30" s="652"/>
      <c r="B30" s="652"/>
      <c r="C30" s="652"/>
      <c r="D30" s="652"/>
      <c r="E30" s="652"/>
      <c r="F30" s="296"/>
      <c r="G30" s="182"/>
      <c r="H30" s="653"/>
      <c r="I30" s="653"/>
      <c r="J30" s="653"/>
      <c r="K30" s="653"/>
      <c r="L30" s="653"/>
      <c r="M30" s="297"/>
      <c r="N30" s="297"/>
    </row>
    <row r="31" spans="1:12" ht="18">
      <c r="A31" s="182"/>
      <c r="B31" s="182"/>
      <c r="C31" s="182"/>
      <c r="D31" s="182"/>
      <c r="E31" s="182"/>
      <c r="F31" s="182"/>
      <c r="G31" s="182"/>
      <c r="H31" s="182"/>
      <c r="I31" s="182"/>
      <c r="J31" s="182"/>
      <c r="K31" s="182"/>
      <c r="L31" s="298"/>
    </row>
    <row r="32" spans="1:12" ht="18">
      <c r="A32" s="182"/>
      <c r="B32" s="733" t="s">
        <v>292</v>
      </c>
      <c r="C32" s="733"/>
      <c r="D32" s="733"/>
      <c r="E32" s="733"/>
      <c r="F32" s="182"/>
      <c r="G32" s="182"/>
      <c r="H32" s="182"/>
      <c r="I32" s="733" t="s">
        <v>292</v>
      </c>
      <c r="J32" s="733"/>
      <c r="K32" s="733"/>
      <c r="L32" s="298"/>
    </row>
    <row r="33" spans="1:12" ht="10.5" customHeight="1">
      <c r="A33" s="182"/>
      <c r="B33" s="182"/>
      <c r="C33" s="299" t="s">
        <v>291</v>
      </c>
      <c r="D33" s="299"/>
      <c r="E33" s="299"/>
      <c r="F33" s="299"/>
      <c r="G33" s="299"/>
      <c r="H33" s="299"/>
      <c r="I33" s="299"/>
      <c r="J33" s="300" t="s">
        <v>291</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742" t="s">
        <v>218</v>
      </c>
      <c r="C40" s="742"/>
      <c r="D40" s="742"/>
      <c r="E40" s="742"/>
      <c r="F40" s="742"/>
      <c r="G40" s="303"/>
      <c r="H40" s="301"/>
      <c r="I40" s="301"/>
      <c r="J40" s="301"/>
      <c r="K40" s="301"/>
      <c r="L40" s="301"/>
      <c r="M40" s="265"/>
      <c r="N40" s="265"/>
      <c r="O40" s="265"/>
      <c r="P40" s="265"/>
    </row>
    <row r="41" spans="1:12" ht="12.75" customHeight="1" hidden="1">
      <c r="A41" s="182"/>
      <c r="B41" s="279" t="s">
        <v>219</v>
      </c>
      <c r="C41" s="304"/>
      <c r="D41" s="304"/>
      <c r="E41" s="304"/>
      <c r="F41" s="304"/>
      <c r="G41" s="182"/>
      <c r="H41" s="301"/>
      <c r="I41" s="301"/>
      <c r="J41" s="301"/>
      <c r="K41" s="301"/>
      <c r="L41" s="301"/>
    </row>
    <row r="42" spans="1:12" ht="12.75" customHeight="1" hidden="1">
      <c r="A42" s="182"/>
      <c r="B42" s="236" t="s">
        <v>220</v>
      </c>
      <c r="C42" s="304"/>
      <c r="D42" s="304"/>
      <c r="E42" s="304"/>
      <c r="F42" s="304"/>
      <c r="G42" s="182"/>
      <c r="H42" s="301"/>
      <c r="I42" s="301"/>
      <c r="J42" s="301"/>
      <c r="K42" s="301"/>
      <c r="L42" s="301"/>
    </row>
    <row r="43" spans="1:12" ht="18.75">
      <c r="A43" s="525" t="s">
        <v>334</v>
      </c>
      <c r="B43" s="525"/>
      <c r="C43" s="525"/>
      <c r="D43" s="525"/>
      <c r="E43" s="525"/>
      <c r="F43" s="182"/>
      <c r="G43" s="301"/>
      <c r="H43" s="526" t="s">
        <v>249</v>
      </c>
      <c r="I43" s="526"/>
      <c r="J43" s="526"/>
      <c r="K43" s="526"/>
      <c r="L43" s="526"/>
    </row>
    <row r="44" spans="1:12" ht="12.75" customHeight="1">
      <c r="A44" s="182"/>
      <c r="B44" s="182"/>
      <c r="C44" s="182"/>
      <c r="D44" s="182"/>
      <c r="E44" s="182"/>
      <c r="F44" s="182"/>
      <c r="G44" s="182"/>
      <c r="H44" s="301"/>
      <c r="I44" s="301"/>
      <c r="J44" s="301"/>
      <c r="K44" s="301"/>
      <c r="L44" s="301"/>
    </row>
  </sheetData>
  <sheetProtection/>
  <mergeCells count="37">
    <mergeCell ref="A1:C1"/>
    <mergeCell ref="A3:C3"/>
    <mergeCell ref="A4:C4"/>
    <mergeCell ref="A13:B13"/>
    <mergeCell ref="A2:C2"/>
    <mergeCell ref="A5:B5"/>
    <mergeCell ref="A10:B10"/>
    <mergeCell ref="A6:B9"/>
    <mergeCell ref="A12:B12"/>
    <mergeCell ref="A11:B11"/>
    <mergeCell ref="D1:H2"/>
    <mergeCell ref="K8:K9"/>
    <mergeCell ref="G7:G9"/>
    <mergeCell ref="G6:L6"/>
    <mergeCell ref="D7:F7"/>
    <mergeCell ref="D8:D9"/>
    <mergeCell ref="E8:E9"/>
    <mergeCell ref="F8:F9"/>
    <mergeCell ref="H7:L7"/>
    <mergeCell ref="D4:H4"/>
    <mergeCell ref="A30:E30"/>
    <mergeCell ref="I5:L5"/>
    <mergeCell ref="L8:L9"/>
    <mergeCell ref="H8:H9"/>
    <mergeCell ref="D6:F6"/>
    <mergeCell ref="I8:I9"/>
    <mergeCell ref="J8:J9"/>
    <mergeCell ref="I32:K32"/>
    <mergeCell ref="A28:E28"/>
    <mergeCell ref="C6:C9"/>
    <mergeCell ref="A43:E43"/>
    <mergeCell ref="A29:E29"/>
    <mergeCell ref="B32:E32"/>
    <mergeCell ref="H29:L29"/>
    <mergeCell ref="H43:L43"/>
    <mergeCell ref="B40:F40"/>
    <mergeCell ref="H30:L30"/>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670" t="s">
        <v>221</v>
      </c>
      <c r="B1" s="670"/>
      <c r="C1" s="670"/>
      <c r="D1" s="670"/>
      <c r="E1" s="306"/>
      <c r="F1" s="666" t="s">
        <v>369</v>
      </c>
      <c r="G1" s="666"/>
      <c r="H1" s="666"/>
      <c r="I1" s="666"/>
      <c r="J1" s="666"/>
      <c r="K1" s="666"/>
      <c r="L1" s="666"/>
      <c r="M1" s="666"/>
      <c r="N1" s="666"/>
      <c r="O1" s="666"/>
      <c r="P1" s="307" t="s">
        <v>293</v>
      </c>
      <c r="Q1" s="308"/>
      <c r="R1" s="308"/>
      <c r="S1" s="308"/>
      <c r="T1" s="308"/>
    </row>
    <row r="2" spans="1:20" s="177" customFormat="1" ht="20.25" customHeight="1">
      <c r="A2" s="775" t="s">
        <v>303</v>
      </c>
      <c r="B2" s="775"/>
      <c r="C2" s="775"/>
      <c r="D2" s="775"/>
      <c r="E2" s="306"/>
      <c r="F2" s="666"/>
      <c r="G2" s="666"/>
      <c r="H2" s="666"/>
      <c r="I2" s="666"/>
      <c r="J2" s="666"/>
      <c r="K2" s="666"/>
      <c r="L2" s="666"/>
      <c r="M2" s="666"/>
      <c r="N2" s="666"/>
      <c r="O2" s="666"/>
      <c r="P2" s="308" t="s">
        <v>335</v>
      </c>
      <c r="Q2" s="308"/>
      <c r="R2" s="308"/>
      <c r="S2" s="308"/>
      <c r="T2" s="308"/>
    </row>
    <row r="3" spans="1:20" s="177" customFormat="1" ht="15" customHeight="1">
      <c r="A3" s="775" t="s">
        <v>255</v>
      </c>
      <c r="B3" s="775"/>
      <c r="C3" s="775"/>
      <c r="D3" s="775"/>
      <c r="E3" s="306"/>
      <c r="F3" s="666"/>
      <c r="G3" s="666"/>
      <c r="H3" s="666"/>
      <c r="I3" s="666"/>
      <c r="J3" s="666"/>
      <c r="K3" s="666"/>
      <c r="L3" s="666"/>
      <c r="M3" s="666"/>
      <c r="N3" s="666"/>
      <c r="O3" s="666"/>
      <c r="P3" s="307" t="s">
        <v>361</v>
      </c>
      <c r="Q3" s="307"/>
      <c r="R3" s="307"/>
      <c r="S3" s="309"/>
      <c r="T3" s="309"/>
    </row>
    <row r="4" spans="1:20" s="177" customFormat="1" ht="15.75" customHeight="1">
      <c r="A4" s="778" t="s">
        <v>336</v>
      </c>
      <c r="B4" s="778"/>
      <c r="C4" s="778"/>
      <c r="D4" s="778"/>
      <c r="E4" s="307"/>
      <c r="F4" s="666"/>
      <c r="G4" s="666"/>
      <c r="H4" s="666"/>
      <c r="I4" s="666"/>
      <c r="J4" s="666"/>
      <c r="K4" s="666"/>
      <c r="L4" s="666"/>
      <c r="M4" s="666"/>
      <c r="N4" s="666"/>
      <c r="O4" s="666"/>
      <c r="P4" s="308" t="s">
        <v>305</v>
      </c>
      <c r="Q4" s="307"/>
      <c r="R4" s="307"/>
      <c r="S4" s="309"/>
      <c r="T4" s="309"/>
    </row>
    <row r="5" spans="1:18" s="177" customFormat="1" ht="24" customHeight="1">
      <c r="A5" s="310"/>
      <c r="B5" s="310"/>
      <c r="C5" s="310"/>
      <c r="F5" s="769"/>
      <c r="G5" s="769"/>
      <c r="H5" s="769"/>
      <c r="I5" s="769"/>
      <c r="J5" s="769"/>
      <c r="K5" s="769"/>
      <c r="L5" s="769"/>
      <c r="M5" s="769"/>
      <c r="N5" s="769"/>
      <c r="O5" s="769"/>
      <c r="P5" s="311" t="s">
        <v>337</v>
      </c>
      <c r="Q5" s="312"/>
      <c r="R5" s="312"/>
    </row>
    <row r="6" spans="1:20" s="313" customFormat="1" ht="21.75" customHeight="1">
      <c r="A6" s="758" t="s">
        <v>57</v>
      </c>
      <c r="B6" s="759"/>
      <c r="C6" s="673" t="s">
        <v>31</v>
      </c>
      <c r="D6" s="676"/>
      <c r="E6" s="673" t="s">
        <v>7</v>
      </c>
      <c r="F6" s="770"/>
      <c r="G6" s="770"/>
      <c r="H6" s="770"/>
      <c r="I6" s="770"/>
      <c r="J6" s="770"/>
      <c r="K6" s="770"/>
      <c r="L6" s="770"/>
      <c r="M6" s="770"/>
      <c r="N6" s="770"/>
      <c r="O6" s="770"/>
      <c r="P6" s="770"/>
      <c r="Q6" s="770"/>
      <c r="R6" s="770"/>
      <c r="S6" s="770"/>
      <c r="T6" s="676"/>
    </row>
    <row r="7" spans="1:21" s="313" customFormat="1" ht="22.5" customHeight="1">
      <c r="A7" s="760"/>
      <c r="B7" s="761"/>
      <c r="C7" s="645" t="s">
        <v>338</v>
      </c>
      <c r="D7" s="645" t="s">
        <v>339</v>
      </c>
      <c r="E7" s="673" t="s">
        <v>222</v>
      </c>
      <c r="F7" s="765"/>
      <c r="G7" s="765"/>
      <c r="H7" s="765"/>
      <c r="I7" s="765"/>
      <c r="J7" s="765"/>
      <c r="K7" s="765"/>
      <c r="L7" s="766"/>
      <c r="M7" s="673" t="s">
        <v>340</v>
      </c>
      <c r="N7" s="770"/>
      <c r="O7" s="770"/>
      <c r="P7" s="770"/>
      <c r="Q7" s="770"/>
      <c r="R7" s="770"/>
      <c r="S7" s="770"/>
      <c r="T7" s="676"/>
      <c r="U7" s="314"/>
    </row>
    <row r="8" spans="1:20" s="313" customFormat="1" ht="42.75" customHeight="1">
      <c r="A8" s="760"/>
      <c r="B8" s="761"/>
      <c r="C8" s="646"/>
      <c r="D8" s="646"/>
      <c r="E8" s="644" t="s">
        <v>341</v>
      </c>
      <c r="F8" s="644"/>
      <c r="G8" s="673" t="s">
        <v>342</v>
      </c>
      <c r="H8" s="770"/>
      <c r="I8" s="770"/>
      <c r="J8" s="770"/>
      <c r="K8" s="770"/>
      <c r="L8" s="676"/>
      <c r="M8" s="644" t="s">
        <v>343</v>
      </c>
      <c r="N8" s="644"/>
      <c r="O8" s="673" t="s">
        <v>342</v>
      </c>
      <c r="P8" s="770"/>
      <c r="Q8" s="770"/>
      <c r="R8" s="770"/>
      <c r="S8" s="770"/>
      <c r="T8" s="676"/>
    </row>
    <row r="9" spans="1:20" s="313" customFormat="1" ht="35.25" customHeight="1">
      <c r="A9" s="760"/>
      <c r="B9" s="761"/>
      <c r="C9" s="646"/>
      <c r="D9" s="646"/>
      <c r="E9" s="645" t="s">
        <v>223</v>
      </c>
      <c r="F9" s="645" t="s">
        <v>224</v>
      </c>
      <c r="G9" s="762" t="s">
        <v>225</v>
      </c>
      <c r="H9" s="763"/>
      <c r="I9" s="762" t="s">
        <v>226</v>
      </c>
      <c r="J9" s="763"/>
      <c r="K9" s="762" t="s">
        <v>227</v>
      </c>
      <c r="L9" s="763"/>
      <c r="M9" s="645" t="s">
        <v>228</v>
      </c>
      <c r="N9" s="645" t="s">
        <v>224</v>
      </c>
      <c r="O9" s="762" t="s">
        <v>225</v>
      </c>
      <c r="P9" s="763"/>
      <c r="Q9" s="762" t="s">
        <v>229</v>
      </c>
      <c r="R9" s="763"/>
      <c r="S9" s="762" t="s">
        <v>230</v>
      </c>
      <c r="T9" s="763"/>
    </row>
    <row r="10" spans="1:20" s="313" customFormat="1" ht="25.5" customHeight="1">
      <c r="A10" s="762"/>
      <c r="B10" s="763"/>
      <c r="C10" s="647"/>
      <c r="D10" s="647"/>
      <c r="E10" s="647"/>
      <c r="F10" s="647"/>
      <c r="G10" s="215" t="s">
        <v>228</v>
      </c>
      <c r="H10" s="215" t="s">
        <v>224</v>
      </c>
      <c r="I10" s="219" t="s">
        <v>228</v>
      </c>
      <c r="J10" s="215" t="s">
        <v>224</v>
      </c>
      <c r="K10" s="219" t="s">
        <v>228</v>
      </c>
      <c r="L10" s="215" t="s">
        <v>224</v>
      </c>
      <c r="M10" s="647"/>
      <c r="N10" s="647"/>
      <c r="O10" s="215" t="s">
        <v>228</v>
      </c>
      <c r="P10" s="215" t="s">
        <v>224</v>
      </c>
      <c r="Q10" s="219" t="s">
        <v>228</v>
      </c>
      <c r="R10" s="215" t="s">
        <v>224</v>
      </c>
      <c r="S10" s="219" t="s">
        <v>228</v>
      </c>
      <c r="T10" s="215" t="s">
        <v>224</v>
      </c>
    </row>
    <row r="11" spans="1:32" s="222" customFormat="1" ht="12.75">
      <c r="A11" s="773" t="s">
        <v>6</v>
      </c>
      <c r="B11" s="774"/>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269</v>
      </c>
    </row>
    <row r="12" spans="1:20" s="222" customFormat="1" ht="20.25" customHeight="1">
      <c r="A12" s="776" t="s">
        <v>325</v>
      </c>
      <c r="B12" s="777"/>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771" t="s">
        <v>301</v>
      </c>
      <c r="B13" s="772"/>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767" t="s">
        <v>30</v>
      </c>
      <c r="B14" s="768"/>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136</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270</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272</v>
      </c>
    </row>
    <row r="18" spans="1:20" s="178" customFormat="1" ht="15.75" customHeight="1">
      <c r="A18" s="200">
        <v>2</v>
      </c>
      <c r="B18" s="68" t="s">
        <v>302</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273</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274</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275</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277</v>
      </c>
      <c r="AK21" s="178" t="s">
        <v>278</v>
      </c>
      <c r="AL21" s="178" t="s">
        <v>279</v>
      </c>
      <c r="AM21" s="199" t="s">
        <v>280</v>
      </c>
    </row>
    <row r="22" spans="1:39" s="178" customFormat="1" ht="15.75" customHeight="1">
      <c r="A22" s="200">
        <v>6</v>
      </c>
      <c r="B22" s="68" t="s">
        <v>276</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282</v>
      </c>
    </row>
    <row r="23" spans="1:20" s="178" customFormat="1" ht="15.75" customHeight="1">
      <c r="A23" s="200">
        <v>7</v>
      </c>
      <c r="B23" s="68" t="s">
        <v>281</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283</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277</v>
      </c>
    </row>
    <row r="25" spans="1:36" s="178" customFormat="1" ht="15.75" customHeight="1">
      <c r="A25" s="200">
        <v>9</v>
      </c>
      <c r="B25" s="68" t="s">
        <v>284</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286</v>
      </c>
    </row>
    <row r="26" spans="1:44" s="178" customFormat="1" ht="15.75" customHeight="1">
      <c r="A26" s="200">
        <v>10</v>
      </c>
      <c r="B26" s="68" t="s">
        <v>285</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287</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289</v>
      </c>
      <c r="AI28" s="190">
        <f>82/88</f>
        <v>0.9318181818181818</v>
      </c>
    </row>
    <row r="29" spans="1:20" ht="15.75" customHeight="1">
      <c r="A29" s="180"/>
      <c r="B29" s="642" t="s">
        <v>288</v>
      </c>
      <c r="C29" s="642"/>
      <c r="D29" s="642"/>
      <c r="E29" s="642"/>
      <c r="F29" s="642"/>
      <c r="G29" s="642"/>
      <c r="H29" s="181"/>
      <c r="I29" s="181"/>
      <c r="J29" s="182"/>
      <c r="K29" s="181"/>
      <c r="L29" s="649" t="s">
        <v>288</v>
      </c>
      <c r="M29" s="649"/>
      <c r="N29" s="649"/>
      <c r="O29" s="649"/>
      <c r="P29" s="649"/>
      <c r="Q29" s="649"/>
      <c r="R29" s="649"/>
      <c r="S29" s="649"/>
      <c r="T29" s="649"/>
    </row>
    <row r="30" spans="1:20" ht="15" customHeight="1">
      <c r="A30" s="180"/>
      <c r="B30" s="655" t="s">
        <v>35</v>
      </c>
      <c r="C30" s="655"/>
      <c r="D30" s="655"/>
      <c r="E30" s="655"/>
      <c r="F30" s="655"/>
      <c r="G30" s="655"/>
      <c r="H30" s="183"/>
      <c r="I30" s="183"/>
      <c r="J30" s="183"/>
      <c r="K30" s="183"/>
      <c r="L30" s="658" t="s">
        <v>247</v>
      </c>
      <c r="M30" s="658"/>
      <c r="N30" s="658"/>
      <c r="O30" s="658"/>
      <c r="P30" s="658"/>
      <c r="Q30" s="658"/>
      <c r="R30" s="658"/>
      <c r="S30" s="658"/>
      <c r="T30" s="658"/>
    </row>
    <row r="31" spans="1:20" s="320" customFormat="1" ht="18.75">
      <c r="A31" s="318"/>
      <c r="B31" s="652"/>
      <c r="C31" s="652"/>
      <c r="D31" s="652"/>
      <c r="E31" s="652"/>
      <c r="F31" s="652"/>
      <c r="G31" s="319"/>
      <c r="H31" s="319"/>
      <c r="I31" s="319"/>
      <c r="J31" s="319"/>
      <c r="K31" s="319"/>
      <c r="L31" s="653"/>
      <c r="M31" s="653"/>
      <c r="N31" s="653"/>
      <c r="O31" s="653"/>
      <c r="P31" s="653"/>
      <c r="Q31" s="653"/>
      <c r="R31" s="653"/>
      <c r="S31" s="653"/>
      <c r="T31" s="653"/>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764" t="s">
        <v>292</v>
      </c>
      <c r="C33" s="764"/>
      <c r="D33" s="764"/>
      <c r="E33" s="764"/>
      <c r="F33" s="764"/>
      <c r="G33" s="321"/>
      <c r="H33" s="321"/>
      <c r="I33" s="321"/>
      <c r="J33" s="321"/>
      <c r="K33" s="321"/>
      <c r="L33" s="321"/>
      <c r="M33" s="321"/>
      <c r="N33" s="321"/>
      <c r="O33" s="764" t="s">
        <v>292</v>
      </c>
      <c r="P33" s="764"/>
      <c r="Q33" s="764"/>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218</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219</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231</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525" t="s">
        <v>248</v>
      </c>
      <c r="C39" s="525"/>
      <c r="D39" s="525"/>
      <c r="E39" s="525"/>
      <c r="F39" s="525"/>
      <c r="G39" s="525"/>
      <c r="H39" s="182"/>
      <c r="I39" s="182"/>
      <c r="J39" s="182"/>
      <c r="K39" s="182"/>
      <c r="L39" s="526" t="s">
        <v>249</v>
      </c>
      <c r="M39" s="526"/>
      <c r="N39" s="526"/>
      <c r="O39" s="526"/>
      <c r="P39" s="526"/>
      <c r="Q39" s="526"/>
      <c r="R39" s="526"/>
      <c r="S39" s="526"/>
      <c r="T39" s="526"/>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A4:D4"/>
    <mergeCell ref="L29:T29"/>
    <mergeCell ref="A2:D2"/>
    <mergeCell ref="B29:G29"/>
    <mergeCell ref="N9:N10"/>
    <mergeCell ref="O8:T8"/>
    <mergeCell ref="C7:C10"/>
    <mergeCell ref="A12:B12"/>
    <mergeCell ref="G8:L8"/>
    <mergeCell ref="M9:M10"/>
    <mergeCell ref="A3:D3"/>
    <mergeCell ref="S9:T9"/>
    <mergeCell ref="A11:B11"/>
    <mergeCell ref="D7:D10"/>
    <mergeCell ref="B31:F31"/>
    <mergeCell ref="I9:J9"/>
    <mergeCell ref="Q9:R9"/>
    <mergeCell ref="K9:L9"/>
    <mergeCell ref="L30:T30"/>
    <mergeCell ref="E9:E10"/>
    <mergeCell ref="F9:F10"/>
    <mergeCell ref="B39:G39"/>
    <mergeCell ref="A14:B14"/>
    <mergeCell ref="F5:O5"/>
    <mergeCell ref="C6:D6"/>
    <mergeCell ref="M8:N8"/>
    <mergeCell ref="E8:F8"/>
    <mergeCell ref="E6:T6"/>
    <mergeCell ref="M7:T7"/>
    <mergeCell ref="A13:B13"/>
    <mergeCell ref="O33:Q33"/>
    <mergeCell ref="L39:T39"/>
    <mergeCell ref="B30:G30"/>
    <mergeCell ref="A6:B10"/>
    <mergeCell ref="B33:F33"/>
    <mergeCell ref="L31:T31"/>
    <mergeCell ref="A1:D1"/>
    <mergeCell ref="E7:L7"/>
    <mergeCell ref="F1:O4"/>
    <mergeCell ref="O9:P9"/>
    <mergeCell ref="G9:H9"/>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NP-COMPUTER</cp:lastModifiedBy>
  <cp:lastPrinted>2018-12-03T07:26:07Z</cp:lastPrinted>
  <dcterms:created xsi:type="dcterms:W3CDTF">2004-03-07T02:36:29Z</dcterms:created>
  <dcterms:modified xsi:type="dcterms:W3CDTF">2018-12-03T07:28:35Z</dcterms:modified>
  <cp:category/>
  <cp:version/>
  <cp:contentType/>
  <cp:contentStatus/>
</cp:coreProperties>
</file>